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108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<sst xmlns="http://schemas.openxmlformats.org/spreadsheetml/2006/main" count="268" uniqueCount="202">
  <si>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</si>
  <si>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</si>
  <si>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</si>
  <si>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</si>
  <si>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</si>
  <si>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</si>
  <si>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</si>
  <si>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</si>
  <si>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</si>
  <si>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</si>
  <si>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</si>
  <si>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</si>
  <si>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</si>
  <si>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</si>
  <si>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</si>
  <si>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</si>
  <si>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</si>
  <si>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</si>
  <si>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</si>
  <si>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</si>
  <si>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</si>
  <si>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</si>
  <si>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</si>
  <si>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</si>
  <si>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</si>
  <si>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</si>
  <si>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</si>
  <si>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</si>
  <si>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</si>
  <si>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</si>
  <si>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</si>
  <si>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</si>
  <si>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</si>
  <si>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</si>
  <si>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</si>
  <si>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</si>
  <si>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</si>
  <si>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</si>
  <si>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</si>
  <si>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</si>
  <si>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</si>
  <si>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</si>
  <si>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</si>
  <si>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</si>
  <si>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</si>
  <si>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</si>
  <si>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</si>
  <si>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</si>
  <si>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</si>
  <si>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</si>
  <si>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</si>
  <si>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</si>
  <si>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</si>
  <si>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</si>
  <si>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</si>
  <si>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</si>
  <si>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</si>
  <si>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</si>
  <si>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</si>
  <si>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</si>
  <si>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</si>
  <si>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</si>
  <si>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</si>
  <si>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</si>
  <si>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</si>
  <si>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</si>
  <si>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</si>
  <si>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</si>
  <si>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</si>
  <si>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</si>
  <si>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</si>
  <si>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</si>
  <si>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</si>
  <si>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</si>
  <si>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</si>
  <si>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2 2</t>
  </si>
  <si>
    <t>Fogyatékos óvodai ellát.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</si>
  <si>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</si>
  <si>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</si>
  <si>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</si>
  <si>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</si>
  <si>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</si>
  <si>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</si>
  <si>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</si>
  <si>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</si>
  <si>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</si>
  <si>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</si>
  <si>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</si>
  <si>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</si>
  <si>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</si>
  <si>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</si>
  <si>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</si>
  <si>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</si>
  <si>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</si>
  <si>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</si>
  <si>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</si>
  <si>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</si>
  <si>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</si>
  <si>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</si>
  <si>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</si>
  <si>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</si>
  <si>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</si>
  <si>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</si>
  <si>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</si>
  <si>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</si>
  <si>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</si>
  <si>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</si>
  <si>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</si>
  <si>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</si>
  <si>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</si>
  <si>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</si>
  <si>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</si>
  <si>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</si>
  <si>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</si>
  <si>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</si>
  <si>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</si>
  <si>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</si>
  <si>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</si>
  <si>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</si>
  <si>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3 4</t>
  </si>
  <si>
    <t>1000 Ft-ban</t>
  </si>
  <si>
    <t>Szoc. étk. közvetett költség</t>
  </si>
  <si>
    <t>Szociális étkezés összesen</t>
  </si>
  <si>
    <t>közvetett költség</t>
  </si>
  <si>
    <t>Települési hulladék kez.összesen</t>
  </si>
  <si>
    <t>Közvetett költség</t>
  </si>
  <si>
    <t xml:space="preserve">Város és községrend. össz. </t>
  </si>
  <si>
    <t xml:space="preserve">Közutak üzemeltetése össz. </t>
  </si>
  <si>
    <t>Saját ingatlan haszn. összesen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</si>
  <si>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</si>
  <si>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</si>
  <si>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</si>
  <si>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</si>
  <si>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</si>
  <si>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</si>
  <si>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</si>
  <si>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</si>
  <si>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</si>
  <si>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</si>
  <si>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</si>
  <si>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</si>
  <si>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1 1 2</t>
  </si>
  <si>
    <t>Város és községr. mód. előir.</t>
  </si>
  <si>
    <t>Szennyvízkezelés mód. előir.</t>
  </si>
  <si>
    <t>Pótelőirányzat</t>
  </si>
  <si>
    <t>Település üzem. módosított előir.-</t>
  </si>
  <si>
    <t>Rendszeres  szoc. pénzbeni ellát.</t>
  </si>
  <si>
    <t>Módosított előirányzat</t>
  </si>
  <si>
    <t>1 3 4</t>
  </si>
  <si>
    <t>1 3 6</t>
  </si>
  <si>
    <t>Eseti pénzbeni szoc. ellátás</t>
  </si>
  <si>
    <t>Eseti pénzbeni gyermekvédelmi ell.</t>
  </si>
  <si>
    <t>Szociális ellát. mód. előir. össz.</t>
  </si>
  <si>
    <t xml:space="preserve">Sport. tev. mód. előir. </t>
  </si>
  <si>
    <t>Egyéb felad. mód. előir. össz.,</t>
  </si>
  <si>
    <t>Kisebbségi Önk. mód. előir-.</t>
  </si>
  <si>
    <t>Egyéb szórakozt. tev. mód. előir.</t>
  </si>
  <si>
    <t>Polg. hiv. mód. előir. összesen</t>
  </si>
  <si>
    <t>Iskolai ellátás mód. előir. össz.</t>
  </si>
  <si>
    <t xml:space="preserve">Egészségügyi ellát. mód. előir. </t>
  </si>
  <si>
    <t>Részben önáűlló. mód. előir. ösz.</t>
  </si>
  <si>
    <t>Polg. Hiv. mindössz.</t>
  </si>
  <si>
    <t>Pótelőirányzat mindösszesen</t>
  </si>
  <si>
    <t>Helyi közutak létesítése mód.</t>
  </si>
  <si>
    <t>Családsegítés módosított előirányzat</t>
  </si>
  <si>
    <t>Saját ingatlan hszn. módosított ei.</t>
  </si>
  <si>
    <t xml:space="preserve">Eseti pénzbeni. ell. módosított </t>
  </si>
  <si>
    <t>Óvodai nevelés</t>
  </si>
  <si>
    <t xml:space="preserve">Óvodai nevelés módosított előir. </t>
  </si>
  <si>
    <t>Óvodai ellátás össz. mód. előir.</t>
  </si>
  <si>
    <t>Könyvtári felad. módosított előir.</t>
  </si>
  <si>
    <t xml:space="preserve">Műv.K. és Könyvtár módosított </t>
  </si>
  <si>
    <t>Kiadások mindösszesen VI.hó</t>
  </si>
  <si>
    <t xml:space="preserve">Igazgatási tev. mód. előir. </t>
  </si>
  <si>
    <t>Helyi közutak létesítése mód.előir.</t>
  </si>
  <si>
    <t xml:space="preserve">Önk.int. Ell. Mód előir. </t>
  </si>
  <si>
    <t>Fogyatékos óvodai ellát.mód. ei.</t>
  </si>
  <si>
    <t>Óvodai int. étkezés mód.ei.</t>
  </si>
  <si>
    <t>Fogy. Iskolai nevelése mód.ei.</t>
  </si>
  <si>
    <t>Iskolai int. étkezés mód.ei.</t>
  </si>
  <si>
    <t>Napközis ellátás mód.ei.</t>
  </si>
  <si>
    <t>Művelődési Központ mód.ei.</t>
  </si>
  <si>
    <t>Munkahelyi vendéglátás mód.ei.</t>
  </si>
  <si>
    <t>Gazdasági és tert.fejl. mód.ei</t>
  </si>
  <si>
    <t>1 5 9</t>
  </si>
  <si>
    <t>Finanszírozási műveletek mód.ei.</t>
  </si>
  <si>
    <t>Finanszírozási műveletek pótelőir.</t>
  </si>
  <si>
    <t>Egészségügyi egyéb fel mód.ei</t>
  </si>
  <si>
    <t>Munkahelyi vendégl. összesen</t>
  </si>
  <si>
    <t xml:space="preserve">Pótelőirányzat </t>
  </si>
  <si>
    <t>Iskolai int. Vagyon mód. Előir.</t>
  </si>
  <si>
    <t>Önkéntes tü. módosított előirányzat</t>
  </si>
  <si>
    <t>Katasztrófa véd. mód. előirányzat</t>
  </si>
  <si>
    <t>törleszt.</t>
  </si>
  <si>
    <t>Népszavazás pótelőir. és módosított</t>
  </si>
  <si>
    <t xml:space="preserve">Köztemető  fennt. össz. </t>
  </si>
  <si>
    <t>Gazdasági és terület fejl.</t>
  </si>
  <si>
    <t>Iskolai intézményi étkezés</t>
  </si>
  <si>
    <t>Kiegészítő alapellátás</t>
  </si>
  <si>
    <t>Kiadások mindösszesen X. hó</t>
  </si>
  <si>
    <t>Települési hull. kezelés mód. előir.</t>
  </si>
  <si>
    <t xml:space="preserve">4. számú melléklet a 14/2005.(X.7.) önkormányzati  rendelethez
Rétság Város Önkormányzat 2005. évi módosított költségvetésének  szakfeladatos költségei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</si>
</sst>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3" fontId="15" fillId="0" borderId="18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6" xfId="0" applyNumberFormat="1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32" xfId="0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13" fillId="2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9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="105" zoomScaleNormal="105" workbookViewId="0" topLeftCell="A1">
      <pane ySplit="5" topLeftCell="BM6" activePane="bottomLeft" state="frozen"/>
      <selection pane="topLeft" activeCell="B1" sqref="B1"/>
      <selection pane="bottomLeft" activeCell="A2" sqref="A2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8.8515625" style="0" customWidth="1"/>
  </cols>
  <sheetData>
    <row r="1" spans="1:14" s="82" customFormat="1" ht="41.25" customHeight="1">
      <c r="A1" s="180" t="s">
        <v>201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81"/>
    </row>
    <row r="2" spans="1:14" ht="10.5" customHeight="1" thickBot="1">
      <c r="A2" s="24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120</v>
      </c>
      <c r="N2" s="28"/>
    </row>
    <row r="3" spans="1:14" s="1" customFormat="1" ht="10.5" customHeight="1" thickBot="1">
      <c r="A3" s="29" t="s">
        <v>0</v>
      </c>
      <c r="B3" s="30" t="s">
        <v>1</v>
      </c>
      <c r="C3" s="179" t="s">
        <v>139</v>
      </c>
      <c r="D3" s="179"/>
      <c r="E3" s="179"/>
      <c r="F3" s="179"/>
      <c r="G3" s="179"/>
      <c r="H3" s="179"/>
      <c r="I3" s="179"/>
      <c r="J3" s="179"/>
      <c r="K3" s="179"/>
      <c r="L3" s="179"/>
      <c r="M3" s="31" t="s">
        <v>139</v>
      </c>
      <c r="N3" s="8"/>
    </row>
    <row r="4" spans="1:14" s="1" customFormat="1" ht="10.5" customHeight="1">
      <c r="A4" s="32" t="s">
        <v>111</v>
      </c>
      <c r="B4" s="33" t="s">
        <v>2</v>
      </c>
      <c r="C4" s="34" t="s">
        <v>3</v>
      </c>
      <c r="D4" s="35" t="s">
        <v>114</v>
      </c>
      <c r="E4" s="36" t="s">
        <v>4</v>
      </c>
      <c r="F4" s="35" t="s">
        <v>5</v>
      </c>
      <c r="G4" s="36" t="s">
        <v>112</v>
      </c>
      <c r="H4" s="35" t="s">
        <v>113</v>
      </c>
      <c r="I4" s="37" t="s">
        <v>14</v>
      </c>
      <c r="J4" s="170" t="s">
        <v>118</v>
      </c>
      <c r="K4" s="35" t="s">
        <v>115</v>
      </c>
      <c r="L4" s="37" t="s">
        <v>117</v>
      </c>
      <c r="M4" s="38" t="s">
        <v>12</v>
      </c>
      <c r="N4" s="8"/>
    </row>
    <row r="5" spans="1:15" s="1" customFormat="1" ht="10.5" customHeight="1" thickBot="1">
      <c r="A5" s="32"/>
      <c r="B5" s="33"/>
      <c r="C5" s="148" t="s">
        <v>7</v>
      </c>
      <c r="D5" s="149" t="s">
        <v>8</v>
      </c>
      <c r="E5" s="150" t="s">
        <v>6</v>
      </c>
      <c r="F5" s="149" t="s">
        <v>9</v>
      </c>
      <c r="G5" s="150" t="s">
        <v>10</v>
      </c>
      <c r="H5" s="149"/>
      <c r="I5" s="32" t="s">
        <v>15</v>
      </c>
      <c r="J5" s="171" t="s">
        <v>193</v>
      </c>
      <c r="K5" s="149" t="s">
        <v>6</v>
      </c>
      <c r="L5" s="32" t="s">
        <v>116</v>
      </c>
      <c r="M5" s="38" t="s">
        <v>11</v>
      </c>
      <c r="N5" s="8"/>
      <c r="O5" s="4"/>
    </row>
    <row r="6" spans="1:14" s="2" customFormat="1" ht="10.5" customHeight="1">
      <c r="A6" s="104" t="s">
        <v>24</v>
      </c>
      <c r="B6" s="105" t="s">
        <v>57</v>
      </c>
      <c r="C6" s="106">
        <v>67125</v>
      </c>
      <c r="D6" s="106">
        <v>20860</v>
      </c>
      <c r="E6" s="106">
        <v>13468</v>
      </c>
      <c r="F6" s="106"/>
      <c r="G6" s="106"/>
      <c r="H6" s="106"/>
      <c r="I6" s="106">
        <f>SUM(C6:H6)</f>
        <v>101453</v>
      </c>
      <c r="J6" s="106"/>
      <c r="K6" s="106"/>
      <c r="L6" s="106">
        <f>J6+K6</f>
        <v>0</v>
      </c>
      <c r="M6" s="107">
        <f>I6+L6</f>
        <v>101453</v>
      </c>
      <c r="N6" s="7"/>
    </row>
    <row r="7" spans="1:14" s="3" customFormat="1" ht="10.5" customHeight="1">
      <c r="A7" s="49"/>
      <c r="B7" s="50" t="s">
        <v>144</v>
      </c>
      <c r="C7" s="51">
        <v>391</v>
      </c>
      <c r="D7" s="51">
        <v>125</v>
      </c>
      <c r="E7" s="51"/>
      <c r="F7" s="51"/>
      <c r="G7" s="51"/>
      <c r="H7" s="51"/>
      <c r="I7" s="51">
        <f>SUM(C7:H7)</f>
        <v>516</v>
      </c>
      <c r="J7" s="51"/>
      <c r="K7" s="51"/>
      <c r="L7" s="51"/>
      <c r="M7" s="52">
        <f>I7+L7</f>
        <v>516</v>
      </c>
      <c r="N7" s="6"/>
    </row>
    <row r="8" spans="1:14" s="2" customFormat="1" ht="10.5" customHeight="1" thickBot="1">
      <c r="A8" s="109"/>
      <c r="B8" s="110" t="s">
        <v>173</v>
      </c>
      <c r="C8" s="111">
        <f>SUM(C6:C7)</f>
        <v>67516</v>
      </c>
      <c r="D8" s="111">
        <f aca="true" t="shared" si="0" ref="D8:L8">SUM(D6:D7)</f>
        <v>20985</v>
      </c>
      <c r="E8" s="111">
        <f t="shared" si="0"/>
        <v>13468</v>
      </c>
      <c r="F8" s="111">
        <f t="shared" si="0"/>
        <v>0</v>
      </c>
      <c r="G8" s="111">
        <f t="shared" si="0"/>
        <v>0</v>
      </c>
      <c r="H8" s="111">
        <f t="shared" si="0"/>
        <v>0</v>
      </c>
      <c r="I8" s="111">
        <f t="shared" si="0"/>
        <v>101969</v>
      </c>
      <c r="J8" s="111">
        <f t="shared" si="0"/>
        <v>0</v>
      </c>
      <c r="K8" s="111">
        <f t="shared" si="0"/>
        <v>0</v>
      </c>
      <c r="L8" s="111">
        <f t="shared" si="0"/>
        <v>0</v>
      </c>
      <c r="M8" s="112">
        <f aca="true" t="shared" si="1" ref="M8:M13">I8+L8</f>
        <v>101969</v>
      </c>
      <c r="N8" s="7"/>
    </row>
    <row r="9" spans="1:14" s="2" customFormat="1" ht="10.5" customHeight="1" thickBot="1">
      <c r="A9" s="151" t="s">
        <v>141</v>
      </c>
      <c r="B9" s="152" t="s">
        <v>194</v>
      </c>
      <c r="C9" s="153">
        <v>193</v>
      </c>
      <c r="D9" s="153">
        <v>37</v>
      </c>
      <c r="E9" s="153"/>
      <c r="F9" s="153"/>
      <c r="G9" s="153"/>
      <c r="H9" s="153"/>
      <c r="I9" s="153">
        <f>SUM(C9:H9)</f>
        <v>230</v>
      </c>
      <c r="J9" s="153"/>
      <c r="K9" s="153"/>
      <c r="L9" s="153"/>
      <c r="M9" s="80">
        <f t="shared" si="1"/>
        <v>230</v>
      </c>
      <c r="N9" s="7"/>
    </row>
    <row r="10" spans="1:14" ht="10.5" customHeight="1">
      <c r="A10" s="39" t="s">
        <v>25</v>
      </c>
      <c r="B10" s="40" t="s">
        <v>16</v>
      </c>
      <c r="C10" s="41"/>
      <c r="D10" s="41"/>
      <c r="E10" s="41">
        <v>6870</v>
      </c>
      <c r="F10" s="41"/>
      <c r="G10" s="41"/>
      <c r="H10" s="42"/>
      <c r="I10" s="41">
        <f>SUM(C10:H10)</f>
        <v>6870</v>
      </c>
      <c r="J10" s="41"/>
      <c r="K10" s="41"/>
      <c r="L10" s="41">
        <f>J10+K10</f>
        <v>0</v>
      </c>
      <c r="M10" s="43">
        <f t="shared" si="1"/>
        <v>6870</v>
      </c>
      <c r="N10" s="6"/>
    </row>
    <row r="11" spans="1:14" ht="10.5" customHeight="1" thickBot="1">
      <c r="A11" s="44" t="s">
        <v>26</v>
      </c>
      <c r="B11" s="45" t="s">
        <v>13</v>
      </c>
      <c r="C11" s="46"/>
      <c r="D11" s="46"/>
      <c r="E11" s="46">
        <v>753</v>
      </c>
      <c r="F11" s="46"/>
      <c r="G11" s="46"/>
      <c r="H11" s="47"/>
      <c r="I11" s="46">
        <f>SUM(C11:H11)</f>
        <v>753</v>
      </c>
      <c r="J11" s="46"/>
      <c r="K11" s="46"/>
      <c r="L11" s="46">
        <f>J11+K11</f>
        <v>0</v>
      </c>
      <c r="M11" s="48">
        <f t="shared" si="1"/>
        <v>753</v>
      </c>
      <c r="N11" s="6"/>
    </row>
    <row r="12" spans="1:14" ht="10.5" customHeight="1">
      <c r="A12" s="39" t="s">
        <v>27</v>
      </c>
      <c r="B12" s="40" t="s">
        <v>17</v>
      </c>
      <c r="C12" s="41">
        <v>382</v>
      </c>
      <c r="D12" s="41">
        <v>130</v>
      </c>
      <c r="E12" s="41">
        <v>10141</v>
      </c>
      <c r="F12" s="41"/>
      <c r="G12" s="41"/>
      <c r="H12" s="41"/>
      <c r="I12" s="41">
        <f>SUM(C12:H12)</f>
        <v>10653</v>
      </c>
      <c r="J12" s="41"/>
      <c r="K12" s="41"/>
      <c r="L12" s="41">
        <f>J12+K12</f>
        <v>0</v>
      </c>
      <c r="M12" s="43">
        <f t="shared" si="1"/>
        <v>10653</v>
      </c>
      <c r="N12" s="6"/>
    </row>
    <row r="13" spans="1:14" ht="10.5" customHeight="1">
      <c r="A13" s="49"/>
      <c r="B13" s="50" t="s">
        <v>125</v>
      </c>
      <c r="C13" s="51">
        <v>0</v>
      </c>
      <c r="D13" s="51">
        <v>0</v>
      </c>
      <c r="E13" s="51">
        <v>0</v>
      </c>
      <c r="F13" s="51"/>
      <c r="G13" s="51"/>
      <c r="H13" s="51"/>
      <c r="I13" s="51">
        <f>SUM(C13:H13)</f>
        <v>0</v>
      </c>
      <c r="J13" s="51"/>
      <c r="K13" s="51"/>
      <c r="L13" s="51">
        <f>J13+K13</f>
        <v>0</v>
      </c>
      <c r="M13" s="52">
        <f t="shared" si="1"/>
        <v>0</v>
      </c>
      <c r="N13" s="6"/>
    </row>
    <row r="14" spans="1:14" s="19" customFormat="1" ht="10.5" customHeight="1">
      <c r="A14" s="88"/>
      <c r="B14" s="83" t="s">
        <v>124</v>
      </c>
      <c r="C14" s="84">
        <f>SUM(C12:C13)</f>
        <v>382</v>
      </c>
      <c r="D14" s="84">
        <f aca="true" t="shared" si="2" ref="D14:M14">SUM(D12:D13)</f>
        <v>130</v>
      </c>
      <c r="E14" s="84">
        <f t="shared" si="2"/>
        <v>10141</v>
      </c>
      <c r="F14" s="84">
        <f t="shared" si="2"/>
        <v>0</v>
      </c>
      <c r="G14" s="84">
        <f t="shared" si="2"/>
        <v>0</v>
      </c>
      <c r="H14" s="84">
        <f t="shared" si="2"/>
        <v>0</v>
      </c>
      <c r="I14" s="84">
        <f t="shared" si="2"/>
        <v>10653</v>
      </c>
      <c r="J14" s="84">
        <f t="shared" si="2"/>
        <v>0</v>
      </c>
      <c r="K14" s="84">
        <f t="shared" si="2"/>
        <v>0</v>
      </c>
      <c r="L14" s="84">
        <f t="shared" si="2"/>
        <v>0</v>
      </c>
      <c r="M14" s="89">
        <f t="shared" si="2"/>
        <v>10653</v>
      </c>
      <c r="N14" s="20"/>
    </row>
    <row r="15" spans="1:14" s="3" customFormat="1" ht="10.5" customHeight="1">
      <c r="A15" s="49"/>
      <c r="B15" s="50" t="s">
        <v>144</v>
      </c>
      <c r="C15" s="51"/>
      <c r="D15" s="51"/>
      <c r="E15" s="51"/>
      <c r="F15" s="51"/>
      <c r="G15" s="51">
        <v>121</v>
      </c>
      <c r="H15" s="51"/>
      <c r="I15" s="51">
        <f>SUM(C15:H15)</f>
        <v>121</v>
      </c>
      <c r="J15" s="51"/>
      <c r="K15" s="51"/>
      <c r="L15" s="51">
        <f>SUM(J15:K15)</f>
        <v>0</v>
      </c>
      <c r="M15" s="52">
        <f>I15+L15</f>
        <v>121</v>
      </c>
      <c r="N15" s="6"/>
    </row>
    <row r="16" spans="1:14" s="19" customFormat="1" ht="10.5" customHeight="1" thickBot="1">
      <c r="A16" s="55"/>
      <c r="B16" s="56" t="s">
        <v>200</v>
      </c>
      <c r="C16" s="57">
        <f>SUM(C14:C15)</f>
        <v>382</v>
      </c>
      <c r="D16" s="57">
        <f aca="true" t="shared" si="3" ref="D16:M16">SUM(D14:D15)</f>
        <v>130</v>
      </c>
      <c r="E16" s="57">
        <f t="shared" si="3"/>
        <v>10141</v>
      </c>
      <c r="F16" s="57">
        <f t="shared" si="3"/>
        <v>0</v>
      </c>
      <c r="G16" s="57">
        <f t="shared" si="3"/>
        <v>121</v>
      </c>
      <c r="H16" s="57">
        <f t="shared" si="3"/>
        <v>0</v>
      </c>
      <c r="I16" s="57">
        <f t="shared" si="3"/>
        <v>10774</v>
      </c>
      <c r="J16" s="57">
        <f t="shared" si="3"/>
        <v>0</v>
      </c>
      <c r="K16" s="57">
        <f t="shared" si="3"/>
        <v>0</v>
      </c>
      <c r="L16" s="57">
        <f t="shared" si="3"/>
        <v>0</v>
      </c>
      <c r="M16" s="58">
        <f t="shared" si="3"/>
        <v>10774</v>
      </c>
      <c r="N16" s="20"/>
    </row>
    <row r="17" spans="1:14" s="3" customFormat="1" ht="10.5" customHeight="1">
      <c r="A17" s="63" t="s">
        <v>28</v>
      </c>
      <c r="B17" s="178" t="s">
        <v>163</v>
      </c>
      <c r="C17" s="65"/>
      <c r="D17" s="65"/>
      <c r="E17" s="65"/>
      <c r="F17" s="65"/>
      <c r="G17" s="65"/>
      <c r="H17" s="65"/>
      <c r="I17" s="65">
        <f>SUM(C17:H17)</f>
        <v>0</v>
      </c>
      <c r="J17" s="65"/>
      <c r="K17" s="65">
        <v>250</v>
      </c>
      <c r="L17" s="65">
        <f>J17+K17</f>
        <v>250</v>
      </c>
      <c r="M17" s="66">
        <f>I17+L17</f>
        <v>250</v>
      </c>
      <c r="N17" s="6"/>
    </row>
    <row r="18" spans="1:14" s="3" customFormat="1" ht="10.5" customHeight="1">
      <c r="A18" s="49"/>
      <c r="B18" s="50" t="s">
        <v>144</v>
      </c>
      <c r="C18" s="51"/>
      <c r="D18" s="51"/>
      <c r="E18" s="51"/>
      <c r="F18" s="51"/>
      <c r="G18" s="51"/>
      <c r="H18" s="51"/>
      <c r="I18" s="51">
        <f>SUM(C18:H18)</f>
        <v>0</v>
      </c>
      <c r="J18" s="51"/>
      <c r="K18" s="51">
        <v>513</v>
      </c>
      <c r="L18" s="51">
        <f>J18+K18</f>
        <v>513</v>
      </c>
      <c r="M18" s="52">
        <f>I18+L18</f>
        <v>513</v>
      </c>
      <c r="N18" s="6"/>
    </row>
    <row r="19" spans="1:14" s="3" customFormat="1" ht="10.5" customHeight="1" thickBot="1">
      <c r="A19" s="71"/>
      <c r="B19" s="162" t="s">
        <v>174</v>
      </c>
      <c r="C19" s="73">
        <f>SUM(C17:C18)</f>
        <v>0</v>
      </c>
      <c r="D19" s="73">
        <f aca="true" t="shared" si="4" ref="D19:L19">SUM(D17:D18)</f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3">
        <f t="shared" si="4"/>
        <v>0</v>
      </c>
      <c r="J19" s="73">
        <f t="shared" si="4"/>
        <v>0</v>
      </c>
      <c r="K19" s="73">
        <f t="shared" si="4"/>
        <v>763</v>
      </c>
      <c r="L19" s="73">
        <f t="shared" si="4"/>
        <v>763</v>
      </c>
      <c r="M19" s="74">
        <f>I19+L19</f>
        <v>763</v>
      </c>
      <c r="N19" s="6"/>
    </row>
    <row r="20" spans="1:14" ht="10.5" customHeight="1">
      <c r="A20" s="63" t="s">
        <v>29</v>
      </c>
      <c r="B20" s="64" t="s">
        <v>18</v>
      </c>
      <c r="C20" s="65">
        <v>10525</v>
      </c>
      <c r="D20" s="65">
        <v>3972</v>
      </c>
      <c r="E20" s="65">
        <v>3551</v>
      </c>
      <c r="F20" s="65"/>
      <c r="G20" s="65"/>
      <c r="H20" s="65">
        <v>6960</v>
      </c>
      <c r="I20" s="65">
        <f>SUM(C20:H20)</f>
        <v>25008</v>
      </c>
      <c r="J20" s="65"/>
      <c r="K20" s="65">
        <v>1500</v>
      </c>
      <c r="L20" s="65">
        <f>J20+K20</f>
        <v>1500</v>
      </c>
      <c r="M20" s="66">
        <f>I20+L20</f>
        <v>26508</v>
      </c>
      <c r="N20" s="6"/>
    </row>
    <row r="21" spans="1:14" ht="10.5" customHeight="1" thickBot="1">
      <c r="A21" s="44"/>
      <c r="B21" s="45" t="s">
        <v>125</v>
      </c>
      <c r="C21" s="46">
        <v>1232</v>
      </c>
      <c r="D21" s="46">
        <v>419</v>
      </c>
      <c r="E21" s="46">
        <v>346</v>
      </c>
      <c r="F21" s="46"/>
      <c r="G21" s="46"/>
      <c r="H21" s="46"/>
      <c r="I21" s="46">
        <f>SUM(C21:H21)</f>
        <v>1997</v>
      </c>
      <c r="J21" s="46"/>
      <c r="K21" s="46"/>
      <c r="L21" s="46"/>
      <c r="M21" s="48">
        <f>I21+L21</f>
        <v>1997</v>
      </c>
      <c r="N21" s="6"/>
    </row>
    <row r="22" spans="1:14" s="19" customFormat="1" ht="10.5" customHeight="1">
      <c r="A22" s="85"/>
      <c r="B22" s="86" t="s">
        <v>126</v>
      </c>
      <c r="C22" s="87">
        <f>SUM(C20:C21)</f>
        <v>11757</v>
      </c>
      <c r="D22" s="87">
        <f aca="true" t="shared" si="5" ref="D22:M22">SUM(D20:D21)</f>
        <v>4391</v>
      </c>
      <c r="E22" s="87">
        <f t="shared" si="5"/>
        <v>3897</v>
      </c>
      <c r="F22" s="87">
        <f t="shared" si="5"/>
        <v>0</v>
      </c>
      <c r="G22" s="87">
        <f t="shared" si="5"/>
        <v>0</v>
      </c>
      <c r="H22" s="87">
        <f t="shared" si="5"/>
        <v>6960</v>
      </c>
      <c r="I22" s="87">
        <f t="shared" si="5"/>
        <v>27005</v>
      </c>
      <c r="J22" s="87">
        <f t="shared" si="5"/>
        <v>0</v>
      </c>
      <c r="K22" s="87">
        <f t="shared" si="5"/>
        <v>1500</v>
      </c>
      <c r="L22" s="87">
        <f t="shared" si="5"/>
        <v>1500</v>
      </c>
      <c r="M22" s="173">
        <f t="shared" si="5"/>
        <v>28505</v>
      </c>
      <c r="N22" s="20"/>
    </row>
    <row r="23" spans="1:14" s="19" customFormat="1" ht="10.5" customHeight="1">
      <c r="A23" s="88"/>
      <c r="B23" s="83" t="s">
        <v>144</v>
      </c>
      <c r="C23" s="84"/>
      <c r="D23" s="84"/>
      <c r="E23" s="84">
        <v>300</v>
      </c>
      <c r="F23" s="84"/>
      <c r="G23" s="84"/>
      <c r="H23" s="84"/>
      <c r="I23" s="84">
        <f>SUM(C23:H23)</f>
        <v>300</v>
      </c>
      <c r="J23" s="84"/>
      <c r="K23" s="84"/>
      <c r="L23" s="84">
        <f>SUM(J23:K23)</f>
        <v>0</v>
      </c>
      <c r="M23" s="89">
        <f>I23+L23</f>
        <v>300</v>
      </c>
      <c r="N23" s="20"/>
    </row>
    <row r="24" spans="1:14" s="19" customFormat="1" ht="10.5" customHeight="1" thickBot="1">
      <c r="A24" s="55"/>
      <c r="B24" s="56" t="s">
        <v>142</v>
      </c>
      <c r="C24" s="57">
        <f>SUM(C22:C23)</f>
        <v>11757</v>
      </c>
      <c r="D24" s="57">
        <f aca="true" t="shared" si="6" ref="D24:M24">SUM(D22:D23)</f>
        <v>4391</v>
      </c>
      <c r="E24" s="57">
        <f t="shared" si="6"/>
        <v>4197</v>
      </c>
      <c r="F24" s="57">
        <f t="shared" si="6"/>
        <v>0</v>
      </c>
      <c r="G24" s="57">
        <f t="shared" si="6"/>
        <v>0</v>
      </c>
      <c r="H24" s="57">
        <f t="shared" si="6"/>
        <v>6960</v>
      </c>
      <c r="I24" s="57">
        <f t="shared" si="6"/>
        <v>27305</v>
      </c>
      <c r="J24" s="57">
        <f t="shared" si="6"/>
        <v>0</v>
      </c>
      <c r="K24" s="57">
        <f t="shared" si="6"/>
        <v>1500</v>
      </c>
      <c r="L24" s="57">
        <f t="shared" si="6"/>
        <v>1500</v>
      </c>
      <c r="M24" s="58">
        <f t="shared" si="6"/>
        <v>28805</v>
      </c>
      <c r="N24" s="20"/>
    </row>
    <row r="25" spans="1:14" ht="10.5" customHeight="1" thickBot="1">
      <c r="A25" s="59" t="s">
        <v>30</v>
      </c>
      <c r="B25" s="60" t="s">
        <v>19</v>
      </c>
      <c r="C25" s="61"/>
      <c r="D25" s="61"/>
      <c r="E25" s="61">
        <v>467</v>
      </c>
      <c r="F25" s="61"/>
      <c r="G25" s="61"/>
      <c r="H25" s="61"/>
      <c r="I25" s="61">
        <f>SUM(C25:H25)</f>
        <v>467</v>
      </c>
      <c r="J25" s="61"/>
      <c r="K25" s="61"/>
      <c r="L25" s="61">
        <f>J25+K25</f>
        <v>0</v>
      </c>
      <c r="M25" s="62">
        <f>I25+L25</f>
        <v>467</v>
      </c>
      <c r="N25" s="6"/>
    </row>
    <row r="26" spans="1:14" ht="10.5" customHeight="1">
      <c r="A26" s="39" t="s">
        <v>31</v>
      </c>
      <c r="B26" s="40" t="s">
        <v>20</v>
      </c>
      <c r="C26" s="41">
        <v>336</v>
      </c>
      <c r="D26" s="41">
        <v>97</v>
      </c>
      <c r="E26" s="41">
        <v>278</v>
      </c>
      <c r="F26" s="41"/>
      <c r="G26" s="41"/>
      <c r="H26" s="41"/>
      <c r="I26" s="41">
        <f>SUM(C26:H26)</f>
        <v>711</v>
      </c>
      <c r="J26" s="41"/>
      <c r="K26" s="41"/>
      <c r="L26" s="41">
        <f>J26+K26</f>
        <v>0</v>
      </c>
      <c r="M26" s="43">
        <f>I26+L26</f>
        <v>711</v>
      </c>
      <c r="N26" s="6"/>
    </row>
    <row r="27" spans="1:14" ht="10.5" customHeight="1">
      <c r="A27" s="49"/>
      <c r="B27" s="50" t="s">
        <v>125</v>
      </c>
      <c r="C27" s="51">
        <v>78</v>
      </c>
      <c r="D27" s="51">
        <v>26</v>
      </c>
      <c r="E27" s="51">
        <v>20</v>
      </c>
      <c r="F27" s="51"/>
      <c r="G27" s="51"/>
      <c r="H27" s="51"/>
      <c r="I27" s="51">
        <f>SUM(C27:H27)</f>
        <v>124</v>
      </c>
      <c r="J27" s="51"/>
      <c r="K27" s="51"/>
      <c r="L27" s="51">
        <f>J27+K27</f>
        <v>0</v>
      </c>
      <c r="M27" s="52">
        <f>I27+L27</f>
        <v>124</v>
      </c>
      <c r="N27" s="6"/>
    </row>
    <row r="28" spans="1:14" s="19" customFormat="1" ht="10.5" customHeight="1" thickBot="1">
      <c r="A28" s="53"/>
      <c r="B28" s="54" t="s">
        <v>195</v>
      </c>
      <c r="C28" s="75">
        <f>SUM(C26:C27)</f>
        <v>414</v>
      </c>
      <c r="D28" s="75">
        <f aca="true" t="shared" si="7" ref="D28:M28">SUM(D26:D27)</f>
        <v>123</v>
      </c>
      <c r="E28" s="75">
        <f t="shared" si="7"/>
        <v>298</v>
      </c>
      <c r="F28" s="75">
        <f t="shared" si="7"/>
        <v>0</v>
      </c>
      <c r="G28" s="75">
        <f t="shared" si="7"/>
        <v>0</v>
      </c>
      <c r="H28" s="75">
        <f t="shared" si="7"/>
        <v>0</v>
      </c>
      <c r="I28" s="75">
        <f t="shared" si="7"/>
        <v>835</v>
      </c>
      <c r="J28" s="75">
        <f t="shared" si="7"/>
        <v>0</v>
      </c>
      <c r="K28" s="75">
        <f t="shared" si="7"/>
        <v>0</v>
      </c>
      <c r="L28" s="75">
        <f t="shared" si="7"/>
        <v>0</v>
      </c>
      <c r="M28" s="76">
        <f t="shared" si="7"/>
        <v>835</v>
      </c>
      <c r="N28" s="20"/>
    </row>
    <row r="29" spans="1:14" ht="10.5" customHeight="1">
      <c r="A29" s="39" t="s">
        <v>32</v>
      </c>
      <c r="B29" s="40" t="s">
        <v>21</v>
      </c>
      <c r="C29" s="41"/>
      <c r="D29" s="41"/>
      <c r="E29" s="41">
        <v>8050</v>
      </c>
      <c r="F29" s="41"/>
      <c r="G29" s="41"/>
      <c r="H29" s="41"/>
      <c r="I29" s="41">
        <f>SUM(C29:H29)</f>
        <v>8050</v>
      </c>
      <c r="J29" s="41">
        <v>12000</v>
      </c>
      <c r="K29" s="41">
        <v>105</v>
      </c>
      <c r="L29" s="41">
        <f>J29+K29</f>
        <v>12105</v>
      </c>
      <c r="M29" s="43">
        <f>I29+L29</f>
        <v>20155</v>
      </c>
      <c r="N29" s="6"/>
    </row>
    <row r="30" spans="1:14" ht="10.5" customHeight="1">
      <c r="A30" s="49"/>
      <c r="B30" s="50" t="s">
        <v>144</v>
      </c>
      <c r="C30" s="51"/>
      <c r="D30" s="51"/>
      <c r="E30" s="51">
        <v>1800</v>
      </c>
      <c r="F30" s="51"/>
      <c r="G30" s="51"/>
      <c r="H30" s="51"/>
      <c r="I30" s="51">
        <f>SUM(C30:H30)</f>
        <v>1800</v>
      </c>
      <c r="J30" s="51"/>
      <c r="K30" s="51"/>
      <c r="L30" s="51">
        <f>J30+K30</f>
        <v>0</v>
      </c>
      <c r="M30" s="52">
        <f>I30+L30</f>
        <v>1800</v>
      </c>
      <c r="N30" s="6"/>
    </row>
    <row r="31" spans="1:14" ht="10.5" customHeight="1" thickBot="1">
      <c r="A31" s="71"/>
      <c r="B31" s="72" t="s">
        <v>143</v>
      </c>
      <c r="C31" s="73">
        <f>SUM(C29:C30)</f>
        <v>0</v>
      </c>
      <c r="D31" s="73">
        <f aca="true" t="shared" si="8" ref="D31:M31">SUM(D29:D30)</f>
        <v>0</v>
      </c>
      <c r="E31" s="73">
        <f t="shared" si="8"/>
        <v>9850</v>
      </c>
      <c r="F31" s="73">
        <f t="shared" si="8"/>
        <v>0</v>
      </c>
      <c r="G31" s="73">
        <f t="shared" si="8"/>
        <v>0</v>
      </c>
      <c r="H31" s="73">
        <f t="shared" si="8"/>
        <v>0</v>
      </c>
      <c r="I31" s="73">
        <f t="shared" si="8"/>
        <v>9850</v>
      </c>
      <c r="J31" s="73">
        <f t="shared" si="8"/>
        <v>12000</v>
      </c>
      <c r="K31" s="73">
        <f t="shared" si="8"/>
        <v>105</v>
      </c>
      <c r="L31" s="73">
        <f t="shared" si="8"/>
        <v>12105</v>
      </c>
      <c r="M31" s="74">
        <f t="shared" si="8"/>
        <v>21955</v>
      </c>
      <c r="N31" s="6"/>
    </row>
    <row r="32" spans="1:14" ht="10.5" customHeight="1" thickBot="1">
      <c r="A32" s="59" t="s">
        <v>33</v>
      </c>
      <c r="B32" s="60" t="s">
        <v>22</v>
      </c>
      <c r="C32" s="61">
        <v>15</v>
      </c>
      <c r="D32" s="61">
        <v>4</v>
      </c>
      <c r="E32" s="61">
        <v>124</v>
      </c>
      <c r="F32" s="61"/>
      <c r="G32" s="61"/>
      <c r="H32" s="61"/>
      <c r="I32" s="61">
        <f>SUM(C32:H32)</f>
        <v>143</v>
      </c>
      <c r="J32" s="61"/>
      <c r="K32" s="61"/>
      <c r="L32" s="61">
        <f>J32+K32</f>
        <v>0</v>
      </c>
      <c r="M32" s="62">
        <f>I32+L32</f>
        <v>143</v>
      </c>
      <c r="N32" s="6"/>
    </row>
    <row r="33" spans="1:14" ht="10.5" customHeight="1">
      <c r="A33" s="39" t="s">
        <v>34</v>
      </c>
      <c r="B33" s="40" t="s">
        <v>66</v>
      </c>
      <c r="C33" s="41"/>
      <c r="D33" s="41"/>
      <c r="E33" s="41">
        <v>1547</v>
      </c>
      <c r="F33" s="41"/>
      <c r="G33" s="41"/>
      <c r="H33" s="41"/>
      <c r="I33" s="41">
        <f>SUM(C33:H33)</f>
        <v>1547</v>
      </c>
      <c r="J33" s="41"/>
      <c r="K33" s="41"/>
      <c r="L33" s="41">
        <f>J33+K33</f>
        <v>0</v>
      </c>
      <c r="M33" s="43">
        <f>I33+L33</f>
        <v>1547</v>
      </c>
      <c r="N33" s="6"/>
    </row>
    <row r="34" spans="1:14" ht="10.5" customHeight="1">
      <c r="A34" s="49"/>
      <c r="B34" s="50" t="s">
        <v>125</v>
      </c>
      <c r="C34" s="51">
        <v>277</v>
      </c>
      <c r="D34" s="51">
        <v>95</v>
      </c>
      <c r="E34" s="51">
        <v>91</v>
      </c>
      <c r="F34" s="51"/>
      <c r="G34" s="51"/>
      <c r="H34" s="51"/>
      <c r="I34" s="51">
        <f>SUM(C34:H34)</f>
        <v>463</v>
      </c>
      <c r="J34" s="51"/>
      <c r="K34" s="51"/>
      <c r="L34" s="51">
        <f>J34+K34</f>
        <v>0</v>
      </c>
      <c r="M34" s="52">
        <f>I34+L34</f>
        <v>463</v>
      </c>
      <c r="N34" s="6"/>
    </row>
    <row r="35" spans="1:14" s="19" customFormat="1" ht="10.5" customHeight="1" thickBot="1">
      <c r="A35" s="53"/>
      <c r="B35" s="54" t="s">
        <v>127</v>
      </c>
      <c r="C35" s="75">
        <f>SUM(C33:C34)</f>
        <v>277</v>
      </c>
      <c r="D35" s="75">
        <f aca="true" t="shared" si="9" ref="D35:M35">SUM(D33:D34)</f>
        <v>95</v>
      </c>
      <c r="E35" s="75">
        <f t="shared" si="9"/>
        <v>1638</v>
      </c>
      <c r="F35" s="75">
        <f t="shared" si="9"/>
        <v>0</v>
      </c>
      <c r="G35" s="75">
        <f t="shared" si="9"/>
        <v>0</v>
      </c>
      <c r="H35" s="75">
        <f t="shared" si="9"/>
        <v>0</v>
      </c>
      <c r="I35" s="75">
        <f t="shared" si="9"/>
        <v>2010</v>
      </c>
      <c r="J35" s="75">
        <f t="shared" si="9"/>
        <v>0</v>
      </c>
      <c r="K35" s="75">
        <f t="shared" si="9"/>
        <v>0</v>
      </c>
      <c r="L35" s="75">
        <f t="shared" si="9"/>
        <v>0</v>
      </c>
      <c r="M35" s="76">
        <f t="shared" si="9"/>
        <v>2010</v>
      </c>
      <c r="N35" s="20"/>
    </row>
    <row r="36" spans="1:14" s="5" customFormat="1" ht="10.5" customHeight="1">
      <c r="A36" s="92" t="s">
        <v>35</v>
      </c>
      <c r="B36" s="93" t="s">
        <v>23</v>
      </c>
      <c r="C36" s="94">
        <f aca="true" t="shared" si="10" ref="C36:M36">C10+C11+C14+C22+C25+C28+C29+C35+C32+C17</f>
        <v>12845</v>
      </c>
      <c r="D36" s="94">
        <f t="shared" si="10"/>
        <v>4743</v>
      </c>
      <c r="E36" s="94">
        <f t="shared" si="10"/>
        <v>32238</v>
      </c>
      <c r="F36" s="94">
        <f t="shared" si="10"/>
        <v>0</v>
      </c>
      <c r="G36" s="94">
        <f t="shared" si="10"/>
        <v>0</v>
      </c>
      <c r="H36" s="94">
        <f t="shared" si="10"/>
        <v>6960</v>
      </c>
      <c r="I36" s="94">
        <f t="shared" si="10"/>
        <v>56786</v>
      </c>
      <c r="J36" s="94">
        <f t="shared" si="10"/>
        <v>12000</v>
      </c>
      <c r="K36" s="94">
        <f t="shared" si="10"/>
        <v>1855</v>
      </c>
      <c r="L36" s="94">
        <f t="shared" si="10"/>
        <v>13855</v>
      </c>
      <c r="M36" s="95">
        <f t="shared" si="10"/>
        <v>70641</v>
      </c>
      <c r="N36" s="12"/>
    </row>
    <row r="37" spans="1:14" s="5" customFormat="1" ht="10.5" customHeight="1">
      <c r="A37" s="96"/>
      <c r="B37" s="90" t="s">
        <v>144</v>
      </c>
      <c r="C37" s="91">
        <f>C23+C30+C18+C15</f>
        <v>0</v>
      </c>
      <c r="D37" s="91">
        <f aca="true" t="shared" si="11" ref="D37:M37">D23+D30+D18+D15</f>
        <v>0</v>
      </c>
      <c r="E37" s="91">
        <f t="shared" si="11"/>
        <v>2100</v>
      </c>
      <c r="F37" s="91">
        <f t="shared" si="11"/>
        <v>0</v>
      </c>
      <c r="G37" s="91">
        <f t="shared" si="11"/>
        <v>121</v>
      </c>
      <c r="H37" s="91">
        <f t="shared" si="11"/>
        <v>0</v>
      </c>
      <c r="I37" s="91">
        <f t="shared" si="11"/>
        <v>2221</v>
      </c>
      <c r="J37" s="91">
        <f t="shared" si="11"/>
        <v>0</v>
      </c>
      <c r="K37" s="91">
        <f t="shared" si="11"/>
        <v>513</v>
      </c>
      <c r="L37" s="91">
        <f t="shared" si="11"/>
        <v>513</v>
      </c>
      <c r="M37" s="91">
        <f t="shared" si="11"/>
        <v>2734</v>
      </c>
      <c r="N37" s="12"/>
    </row>
    <row r="38" spans="1:14" s="5" customFormat="1" ht="10.5" customHeight="1" thickBot="1">
      <c r="A38" s="98"/>
      <c r="B38" s="99" t="s">
        <v>145</v>
      </c>
      <c r="C38" s="100">
        <f>SUM(C36:C37)</f>
        <v>12845</v>
      </c>
      <c r="D38" s="100">
        <f aca="true" t="shared" si="12" ref="D38:M38">SUM(D36:D37)</f>
        <v>4743</v>
      </c>
      <c r="E38" s="100">
        <f t="shared" si="12"/>
        <v>34338</v>
      </c>
      <c r="F38" s="100">
        <f t="shared" si="12"/>
        <v>0</v>
      </c>
      <c r="G38" s="100">
        <f t="shared" si="12"/>
        <v>121</v>
      </c>
      <c r="H38" s="100">
        <f t="shared" si="12"/>
        <v>6960</v>
      </c>
      <c r="I38" s="100">
        <f t="shared" si="12"/>
        <v>59007</v>
      </c>
      <c r="J38" s="100">
        <f t="shared" si="12"/>
        <v>12000</v>
      </c>
      <c r="K38" s="100">
        <f t="shared" si="12"/>
        <v>2368</v>
      </c>
      <c r="L38" s="100">
        <f t="shared" si="12"/>
        <v>14368</v>
      </c>
      <c r="M38" s="101">
        <f t="shared" si="12"/>
        <v>73375</v>
      </c>
      <c r="N38" s="12"/>
    </row>
    <row r="39" spans="1:14" ht="10.5" customHeight="1">
      <c r="A39" s="39" t="s">
        <v>36</v>
      </c>
      <c r="B39" s="40" t="s">
        <v>146</v>
      </c>
      <c r="C39" s="41"/>
      <c r="D39" s="41"/>
      <c r="E39" s="41"/>
      <c r="F39" s="41">
        <v>4648</v>
      </c>
      <c r="G39" s="41"/>
      <c r="H39" s="41"/>
      <c r="I39" s="41">
        <f>SUM(C39:H39)</f>
        <v>4648</v>
      </c>
      <c r="J39" s="41"/>
      <c r="K39" s="41"/>
      <c r="L39" s="41">
        <f>J39+K39</f>
        <v>0</v>
      </c>
      <c r="M39" s="43">
        <f>I39+L39</f>
        <v>4648</v>
      </c>
      <c r="N39" s="7"/>
    </row>
    <row r="40" spans="1:14" ht="10.5" customHeight="1">
      <c r="A40" s="63"/>
      <c r="B40" s="64" t="s">
        <v>144</v>
      </c>
      <c r="C40" s="65"/>
      <c r="D40" s="65"/>
      <c r="E40" s="65"/>
      <c r="F40" s="65">
        <v>1554</v>
      </c>
      <c r="G40" s="65"/>
      <c r="H40" s="65"/>
      <c r="I40" s="65">
        <f>SUM(C40:H40)</f>
        <v>1554</v>
      </c>
      <c r="J40" s="65"/>
      <c r="K40" s="65"/>
      <c r="L40" s="65">
        <f>J40+K40</f>
        <v>0</v>
      </c>
      <c r="M40" s="66">
        <f>I40+L40</f>
        <v>1554</v>
      </c>
      <c r="N40" s="7"/>
    </row>
    <row r="41" spans="1:14" ht="10.5" customHeight="1" thickBot="1">
      <c r="A41" s="67"/>
      <c r="B41" s="68" t="s">
        <v>147</v>
      </c>
      <c r="C41" s="69">
        <f>SUM(C39:C40)</f>
        <v>0</v>
      </c>
      <c r="D41" s="69">
        <f aca="true" t="shared" si="13" ref="D41:M41">SUM(D39:D40)</f>
        <v>0</v>
      </c>
      <c r="E41" s="69">
        <f t="shared" si="13"/>
        <v>0</v>
      </c>
      <c r="F41" s="69">
        <f t="shared" si="13"/>
        <v>6202</v>
      </c>
      <c r="G41" s="69">
        <f t="shared" si="13"/>
        <v>0</v>
      </c>
      <c r="H41" s="69">
        <f t="shared" si="13"/>
        <v>0</v>
      </c>
      <c r="I41" s="69">
        <f t="shared" si="13"/>
        <v>6202</v>
      </c>
      <c r="J41" s="69">
        <f t="shared" si="13"/>
        <v>0</v>
      </c>
      <c r="K41" s="69">
        <f t="shared" si="13"/>
        <v>0</v>
      </c>
      <c r="L41" s="69">
        <f t="shared" si="13"/>
        <v>0</v>
      </c>
      <c r="M41" s="70">
        <f t="shared" si="13"/>
        <v>6202</v>
      </c>
      <c r="N41" s="7"/>
    </row>
    <row r="42" spans="1:14" ht="10.5" customHeight="1">
      <c r="A42" s="39" t="s">
        <v>37</v>
      </c>
      <c r="B42" s="40" t="s">
        <v>38</v>
      </c>
      <c r="C42" s="41"/>
      <c r="D42" s="41"/>
      <c r="E42" s="41"/>
      <c r="F42" s="41">
        <v>6268</v>
      </c>
      <c r="G42" s="41"/>
      <c r="H42" s="41"/>
      <c r="I42" s="41">
        <f>SUM(C42:H42)</f>
        <v>6268</v>
      </c>
      <c r="J42" s="41"/>
      <c r="K42" s="41"/>
      <c r="L42" s="41">
        <f>J42+K42</f>
        <v>0</v>
      </c>
      <c r="M42" s="43">
        <f>I42+L42</f>
        <v>6268</v>
      </c>
      <c r="N42" s="7"/>
    </row>
    <row r="43" spans="1:14" ht="10.5" customHeight="1">
      <c r="A43" s="44"/>
      <c r="B43" s="64" t="s">
        <v>144</v>
      </c>
      <c r="C43" s="46"/>
      <c r="D43" s="46"/>
      <c r="E43" s="46"/>
      <c r="F43" s="46">
        <v>1985</v>
      </c>
      <c r="G43" s="46"/>
      <c r="H43" s="46"/>
      <c r="I43" s="65">
        <f>SUM(C43:H43)</f>
        <v>1985</v>
      </c>
      <c r="J43" s="46"/>
      <c r="K43" s="46"/>
      <c r="L43" s="65">
        <f>J43+K43</f>
        <v>0</v>
      </c>
      <c r="M43" s="66">
        <f>I43+L43</f>
        <v>1985</v>
      </c>
      <c r="N43" s="7"/>
    </row>
    <row r="44" spans="1:14" ht="10.5" customHeight="1" thickBot="1">
      <c r="A44" s="44"/>
      <c r="B44" s="60" t="s">
        <v>147</v>
      </c>
      <c r="C44" s="46">
        <f>SUM(C42:C43)</f>
        <v>0</v>
      </c>
      <c r="D44" s="46">
        <f aca="true" t="shared" si="14" ref="D44:M44">SUM(D42:D43)</f>
        <v>0</v>
      </c>
      <c r="E44" s="46">
        <f t="shared" si="14"/>
        <v>0</v>
      </c>
      <c r="F44" s="46">
        <f t="shared" si="14"/>
        <v>8253</v>
      </c>
      <c r="G44" s="46">
        <f t="shared" si="14"/>
        <v>0</v>
      </c>
      <c r="H44" s="46">
        <f t="shared" si="14"/>
        <v>0</v>
      </c>
      <c r="I44" s="46">
        <f t="shared" si="14"/>
        <v>8253</v>
      </c>
      <c r="J44" s="46">
        <f t="shared" si="14"/>
        <v>0</v>
      </c>
      <c r="K44" s="46">
        <f t="shared" si="14"/>
        <v>0</v>
      </c>
      <c r="L44" s="46">
        <f t="shared" si="14"/>
        <v>0</v>
      </c>
      <c r="M44" s="48">
        <f t="shared" si="14"/>
        <v>8253</v>
      </c>
      <c r="N44" s="7"/>
    </row>
    <row r="45" spans="1:14" ht="10.5" customHeight="1">
      <c r="A45" s="39" t="s">
        <v>39</v>
      </c>
      <c r="B45" s="40" t="s">
        <v>150</v>
      </c>
      <c r="C45" s="41"/>
      <c r="D45" s="41"/>
      <c r="E45" s="41"/>
      <c r="F45" s="41">
        <v>3921</v>
      </c>
      <c r="G45" s="41"/>
      <c r="H45" s="41"/>
      <c r="I45" s="41">
        <f>SUM(C45:H45)</f>
        <v>3921</v>
      </c>
      <c r="J45" s="41"/>
      <c r="K45" s="41"/>
      <c r="L45" s="41">
        <f>J45+K45</f>
        <v>0</v>
      </c>
      <c r="M45" s="43">
        <f>I45+L45</f>
        <v>3921</v>
      </c>
      <c r="N45" s="7"/>
    </row>
    <row r="46" spans="1:14" ht="10.5" customHeight="1">
      <c r="A46" s="49"/>
      <c r="B46" s="50" t="s">
        <v>144</v>
      </c>
      <c r="C46" s="51"/>
      <c r="D46" s="51"/>
      <c r="E46" s="51"/>
      <c r="F46" s="51">
        <v>2532</v>
      </c>
      <c r="G46" s="51"/>
      <c r="H46" s="51"/>
      <c r="I46" s="51">
        <f>SUM(C46:H46)</f>
        <v>2532</v>
      </c>
      <c r="J46" s="51"/>
      <c r="K46" s="51"/>
      <c r="L46" s="51">
        <f>J46+K46</f>
        <v>0</v>
      </c>
      <c r="M46" s="52">
        <f>I46+L46</f>
        <v>2532</v>
      </c>
      <c r="N46" s="7"/>
    </row>
    <row r="47" spans="1:14" ht="10.5" customHeight="1" thickBot="1">
      <c r="A47" s="71"/>
      <c r="B47" s="72" t="s">
        <v>147</v>
      </c>
      <c r="C47" s="73">
        <f>SUM(C45:C46)</f>
        <v>0</v>
      </c>
      <c r="D47" s="73">
        <f aca="true" t="shared" si="15" ref="D47:M47">SUM(D45:D46)</f>
        <v>0</v>
      </c>
      <c r="E47" s="73">
        <f t="shared" si="15"/>
        <v>0</v>
      </c>
      <c r="F47" s="73">
        <f t="shared" si="15"/>
        <v>6453</v>
      </c>
      <c r="G47" s="73">
        <f t="shared" si="15"/>
        <v>0</v>
      </c>
      <c r="H47" s="73">
        <f t="shared" si="15"/>
        <v>0</v>
      </c>
      <c r="I47" s="73">
        <f t="shared" si="15"/>
        <v>6453</v>
      </c>
      <c r="J47" s="73">
        <f t="shared" si="15"/>
        <v>0</v>
      </c>
      <c r="K47" s="73">
        <f t="shared" si="15"/>
        <v>0</v>
      </c>
      <c r="L47" s="73">
        <f t="shared" si="15"/>
        <v>0</v>
      </c>
      <c r="M47" s="74">
        <f t="shared" si="15"/>
        <v>6453</v>
      </c>
      <c r="N47" s="7"/>
    </row>
    <row r="48" spans="1:14" ht="10.5" customHeight="1">
      <c r="A48" s="39" t="s">
        <v>148</v>
      </c>
      <c r="B48" s="40" t="s">
        <v>151</v>
      </c>
      <c r="C48" s="41"/>
      <c r="D48" s="41"/>
      <c r="E48" s="41"/>
      <c r="F48" s="41">
        <v>2286</v>
      </c>
      <c r="G48" s="41"/>
      <c r="H48" s="41"/>
      <c r="I48" s="41">
        <f>SUM(C48:H48)</f>
        <v>2286</v>
      </c>
      <c r="J48" s="41"/>
      <c r="K48" s="41"/>
      <c r="L48" s="41">
        <f>J48+K48</f>
        <v>0</v>
      </c>
      <c r="M48" s="43">
        <f>I48+L48</f>
        <v>2286</v>
      </c>
      <c r="N48" s="7"/>
    </row>
    <row r="49" spans="1:14" ht="10.5" customHeight="1">
      <c r="A49" s="49"/>
      <c r="B49" s="50" t="s">
        <v>144</v>
      </c>
      <c r="C49" s="51"/>
      <c r="D49" s="51"/>
      <c r="E49" s="51"/>
      <c r="F49" s="51">
        <v>0</v>
      </c>
      <c r="G49" s="51"/>
      <c r="H49" s="51"/>
      <c r="I49" s="51">
        <f>SUM(C49:H49)</f>
        <v>0</v>
      </c>
      <c r="J49" s="51"/>
      <c r="K49" s="51"/>
      <c r="L49" s="51">
        <f>J49+K49</f>
        <v>0</v>
      </c>
      <c r="M49" s="52">
        <f>I49+L49</f>
        <v>0</v>
      </c>
      <c r="N49" s="7"/>
    </row>
    <row r="50" spans="1:14" ht="10.5" customHeight="1" thickBot="1">
      <c r="A50" s="71"/>
      <c r="B50" s="72" t="s">
        <v>166</v>
      </c>
      <c r="C50" s="73">
        <f>SUM(C48:C49)</f>
        <v>0</v>
      </c>
      <c r="D50" s="73">
        <f aca="true" t="shared" si="16" ref="D50:M50">SUM(D48:D49)</f>
        <v>0</v>
      </c>
      <c r="E50" s="73">
        <f t="shared" si="16"/>
        <v>0</v>
      </c>
      <c r="F50" s="73">
        <f t="shared" si="16"/>
        <v>2286</v>
      </c>
      <c r="G50" s="73">
        <f t="shared" si="16"/>
        <v>0</v>
      </c>
      <c r="H50" s="73">
        <f t="shared" si="16"/>
        <v>0</v>
      </c>
      <c r="I50" s="73">
        <f t="shared" si="16"/>
        <v>2286</v>
      </c>
      <c r="J50" s="73">
        <f t="shared" si="16"/>
        <v>0</v>
      </c>
      <c r="K50" s="73">
        <f t="shared" si="16"/>
        <v>0</v>
      </c>
      <c r="L50" s="73">
        <f t="shared" si="16"/>
        <v>0</v>
      </c>
      <c r="M50" s="74">
        <f t="shared" si="16"/>
        <v>2286</v>
      </c>
      <c r="N50" s="7"/>
    </row>
    <row r="51" spans="1:14" ht="10.5" customHeight="1" thickBot="1">
      <c r="A51" s="166" t="s">
        <v>42</v>
      </c>
      <c r="B51" s="167" t="s">
        <v>40</v>
      </c>
      <c r="C51" s="168">
        <v>1079</v>
      </c>
      <c r="D51" s="168">
        <v>372</v>
      </c>
      <c r="E51" s="168">
        <v>13</v>
      </c>
      <c r="F51" s="168"/>
      <c r="G51" s="168"/>
      <c r="H51" s="168"/>
      <c r="I51" s="168">
        <f>SUM(C51:H51)</f>
        <v>1464</v>
      </c>
      <c r="J51" s="168"/>
      <c r="K51" s="168"/>
      <c r="L51" s="168">
        <f>J51+K51</f>
        <v>0</v>
      </c>
      <c r="M51" s="169">
        <f>I51+L51</f>
        <v>1464</v>
      </c>
      <c r="N51" s="7"/>
    </row>
    <row r="52" spans="1:14" ht="10.5" customHeight="1">
      <c r="A52" s="39" t="s">
        <v>149</v>
      </c>
      <c r="B52" s="40" t="s">
        <v>41</v>
      </c>
      <c r="C52" s="41"/>
      <c r="D52" s="41"/>
      <c r="E52" s="41">
        <v>83</v>
      </c>
      <c r="F52" s="41">
        <v>169</v>
      </c>
      <c r="G52" s="41"/>
      <c r="H52" s="41"/>
      <c r="I52" s="41">
        <f>SUM(C52:H52)</f>
        <v>252</v>
      </c>
      <c r="J52" s="41"/>
      <c r="K52" s="41"/>
      <c r="L52" s="41">
        <f>J52+K52</f>
        <v>0</v>
      </c>
      <c r="M52" s="43">
        <f>I52+L52</f>
        <v>252</v>
      </c>
      <c r="N52" s="7"/>
    </row>
    <row r="53" spans="1:14" ht="10.5" customHeight="1">
      <c r="A53" s="44"/>
      <c r="B53" s="45" t="s">
        <v>121</v>
      </c>
      <c r="C53" s="46">
        <v>336</v>
      </c>
      <c r="D53" s="46">
        <v>113</v>
      </c>
      <c r="E53" s="46">
        <v>679</v>
      </c>
      <c r="F53" s="46"/>
      <c r="G53" s="46"/>
      <c r="H53" s="46"/>
      <c r="I53" s="51">
        <f>SUM(C53:H53)</f>
        <v>1128</v>
      </c>
      <c r="J53" s="46"/>
      <c r="K53" s="46"/>
      <c r="L53" s="51">
        <f>J53+K53</f>
        <v>0</v>
      </c>
      <c r="M53" s="52">
        <f>I53+L53</f>
        <v>1128</v>
      </c>
      <c r="N53" s="7"/>
    </row>
    <row r="54" spans="1:14" s="19" customFormat="1" ht="10.5" customHeight="1" thickBot="1">
      <c r="A54" s="53"/>
      <c r="B54" s="54" t="s">
        <v>122</v>
      </c>
      <c r="C54" s="75">
        <f>SUM(C52:C53)</f>
        <v>336</v>
      </c>
      <c r="D54" s="75">
        <f aca="true" t="shared" si="17" ref="D54:M54">SUM(D52:D53)</f>
        <v>113</v>
      </c>
      <c r="E54" s="75">
        <f t="shared" si="17"/>
        <v>762</v>
      </c>
      <c r="F54" s="75">
        <f t="shared" si="17"/>
        <v>169</v>
      </c>
      <c r="G54" s="75">
        <f t="shared" si="17"/>
        <v>0</v>
      </c>
      <c r="H54" s="75">
        <f t="shared" si="17"/>
        <v>0</v>
      </c>
      <c r="I54" s="75">
        <f t="shared" si="17"/>
        <v>1380</v>
      </c>
      <c r="J54" s="75">
        <f t="shared" si="17"/>
        <v>0</v>
      </c>
      <c r="K54" s="75">
        <f t="shared" si="17"/>
        <v>0</v>
      </c>
      <c r="L54" s="75">
        <f t="shared" si="17"/>
        <v>0</v>
      </c>
      <c r="M54" s="76">
        <f t="shared" si="17"/>
        <v>1380</v>
      </c>
      <c r="N54" s="18"/>
    </row>
    <row r="55" spans="1:14" ht="10.5" customHeight="1">
      <c r="A55" s="39" t="s">
        <v>42</v>
      </c>
      <c r="B55" s="40" t="s">
        <v>43</v>
      </c>
      <c r="C55" s="41"/>
      <c r="D55" s="41"/>
      <c r="E55" s="41"/>
      <c r="F55" s="41"/>
      <c r="G55" s="41">
        <v>2097</v>
      </c>
      <c r="H55" s="41"/>
      <c r="I55" s="41">
        <f>SUM(C55:H55)</f>
        <v>2097</v>
      </c>
      <c r="J55" s="41"/>
      <c r="K55" s="41"/>
      <c r="L55" s="41">
        <f>J55+K55</f>
        <v>0</v>
      </c>
      <c r="M55" s="43">
        <f>I55+L55</f>
        <v>2097</v>
      </c>
      <c r="N55" s="12"/>
    </row>
    <row r="56" spans="1:14" ht="10.5" customHeight="1">
      <c r="A56" s="49"/>
      <c r="B56" s="50" t="s">
        <v>144</v>
      </c>
      <c r="C56" s="51"/>
      <c r="D56" s="51"/>
      <c r="E56" s="51"/>
      <c r="F56" s="51"/>
      <c r="G56" s="51">
        <v>0</v>
      </c>
      <c r="H56" s="51"/>
      <c r="I56" s="51">
        <f>SUM(C56:H56)</f>
        <v>0</v>
      </c>
      <c r="J56" s="51"/>
      <c r="K56" s="51"/>
      <c r="L56" s="51">
        <f>J56+K56</f>
        <v>0</v>
      </c>
      <c r="M56" s="52">
        <f>I56+L56</f>
        <v>0</v>
      </c>
      <c r="N56" s="12"/>
    </row>
    <row r="57" spans="1:14" ht="10.5" customHeight="1" thickBot="1">
      <c r="A57" s="71"/>
      <c r="B57" s="72" t="s">
        <v>164</v>
      </c>
      <c r="C57" s="73">
        <f>SUM(C55:C56)</f>
        <v>0</v>
      </c>
      <c r="D57" s="73">
        <f aca="true" t="shared" si="18" ref="D57:M57">SUM(D55:D56)</f>
        <v>0</v>
      </c>
      <c r="E57" s="73">
        <f t="shared" si="18"/>
        <v>0</v>
      </c>
      <c r="F57" s="73">
        <f t="shared" si="18"/>
        <v>0</v>
      </c>
      <c r="G57" s="73">
        <f t="shared" si="18"/>
        <v>2097</v>
      </c>
      <c r="H57" s="73">
        <f t="shared" si="18"/>
        <v>0</v>
      </c>
      <c r="I57" s="73">
        <f t="shared" si="18"/>
        <v>2097</v>
      </c>
      <c r="J57" s="73">
        <f t="shared" si="18"/>
        <v>0</v>
      </c>
      <c r="K57" s="73">
        <f t="shared" si="18"/>
        <v>0</v>
      </c>
      <c r="L57" s="73">
        <f t="shared" si="18"/>
        <v>0</v>
      </c>
      <c r="M57" s="74">
        <f t="shared" si="18"/>
        <v>2097</v>
      </c>
      <c r="N57" s="12"/>
    </row>
    <row r="58" spans="1:14" s="5" customFormat="1" ht="10.5" customHeight="1">
      <c r="A58" s="139" t="s">
        <v>44</v>
      </c>
      <c r="B58" s="140" t="s">
        <v>45</v>
      </c>
      <c r="C58" s="141">
        <f>C39+C42+C45+C48+C51+C54+C55</f>
        <v>1415</v>
      </c>
      <c r="D58" s="141">
        <f>D39+D42+D45+D48+D51+D54+D55</f>
        <v>485</v>
      </c>
      <c r="E58" s="141">
        <f>E39+E42+E45+E48+E51+E54+E55</f>
        <v>775</v>
      </c>
      <c r="F58" s="141">
        <f>F39+F42+F45+F48+F51+F54+F55</f>
        <v>17292</v>
      </c>
      <c r="G58" s="141">
        <f>G39+G42+G45+G48+G51+G54+G55</f>
        <v>2097</v>
      </c>
      <c r="H58" s="141">
        <f>H39+H42+H45+H48+H51+H54+H55</f>
        <v>0</v>
      </c>
      <c r="I58" s="141">
        <f>I39+I42+I45+I48+I51+I54+I55</f>
        <v>22064</v>
      </c>
      <c r="J58" s="141">
        <f>J39+J42+J45+J48+J51+J54+J55</f>
        <v>0</v>
      </c>
      <c r="K58" s="141">
        <f>K39+K42+K45+K48+K51+K54+K55</f>
        <v>0</v>
      </c>
      <c r="L58" s="141">
        <f>L39+L42+L45+L48+L51+L54+L55</f>
        <v>0</v>
      </c>
      <c r="M58" s="142">
        <f>M39+M42+M45+M48+M51+M54+M55</f>
        <v>22064</v>
      </c>
      <c r="N58" s="15"/>
    </row>
    <row r="59" spans="1:14" s="5" customFormat="1" ht="10.5" customHeight="1">
      <c r="A59" s="96"/>
      <c r="B59" s="90" t="s">
        <v>144</v>
      </c>
      <c r="C59" s="91">
        <f>C40+C43+C46+C56+C49</f>
        <v>0</v>
      </c>
      <c r="D59" s="91">
        <f>D40+D43+D46+D56+D49</f>
        <v>0</v>
      </c>
      <c r="E59" s="91">
        <f>E40+E43+E46+E56+E49</f>
        <v>0</v>
      </c>
      <c r="F59" s="91">
        <f>F40+F43+F46+F56+F49</f>
        <v>6071</v>
      </c>
      <c r="G59" s="91">
        <f>G40+G43+G46+G56+G49</f>
        <v>0</v>
      </c>
      <c r="H59" s="91">
        <f>H40+H43+H46+H56+H49</f>
        <v>0</v>
      </c>
      <c r="I59" s="91">
        <f>I40+I43+I46+I56+I49</f>
        <v>6071</v>
      </c>
      <c r="J59" s="91">
        <f>J40+J43+J46+J56+J49</f>
        <v>0</v>
      </c>
      <c r="K59" s="91">
        <f>K40+K43+K46+K56+K49</f>
        <v>0</v>
      </c>
      <c r="L59" s="91">
        <f>L40+L43+L46+L56+L49</f>
        <v>0</v>
      </c>
      <c r="M59" s="97">
        <f>M40+M43+M46+M56+M49</f>
        <v>6071</v>
      </c>
      <c r="N59" s="15"/>
    </row>
    <row r="60" spans="1:14" s="5" customFormat="1" ht="10.5" customHeight="1" thickBot="1">
      <c r="A60" s="98"/>
      <c r="B60" s="99" t="s">
        <v>152</v>
      </c>
      <c r="C60" s="100">
        <f>SUM(C58:C59)</f>
        <v>1415</v>
      </c>
      <c r="D60" s="100">
        <f aca="true" t="shared" si="19" ref="D60:M60">SUM(D58:D59)</f>
        <v>485</v>
      </c>
      <c r="E60" s="100">
        <f t="shared" si="19"/>
        <v>775</v>
      </c>
      <c r="F60" s="100">
        <f t="shared" si="19"/>
        <v>23363</v>
      </c>
      <c r="G60" s="100">
        <f t="shared" si="19"/>
        <v>2097</v>
      </c>
      <c r="H60" s="100">
        <f t="shared" si="19"/>
        <v>0</v>
      </c>
      <c r="I60" s="100">
        <f t="shared" si="19"/>
        <v>28135</v>
      </c>
      <c r="J60" s="100">
        <f t="shared" si="19"/>
        <v>0</v>
      </c>
      <c r="K60" s="100">
        <f t="shared" si="19"/>
        <v>0</v>
      </c>
      <c r="L60" s="100">
        <f t="shared" si="19"/>
        <v>0</v>
      </c>
      <c r="M60" s="101">
        <f t="shared" si="19"/>
        <v>28135</v>
      </c>
      <c r="N60" s="15"/>
    </row>
    <row r="61" spans="1:14" ht="10.5" customHeight="1" thickBot="1">
      <c r="A61" s="59" t="s">
        <v>46</v>
      </c>
      <c r="B61" s="60" t="s">
        <v>47</v>
      </c>
      <c r="C61" s="61"/>
      <c r="D61" s="61"/>
      <c r="E61" s="61">
        <v>410</v>
      </c>
      <c r="F61" s="61"/>
      <c r="G61" s="61"/>
      <c r="H61" s="61"/>
      <c r="I61" s="61">
        <f>SUM(C61:H61)</f>
        <v>410</v>
      </c>
      <c r="J61" s="61"/>
      <c r="K61" s="61"/>
      <c r="L61" s="61">
        <f>J61+K61</f>
        <v>0</v>
      </c>
      <c r="M61" s="62">
        <f>I61+L61</f>
        <v>410</v>
      </c>
      <c r="N61" s="7"/>
    </row>
    <row r="62" spans="1:14" ht="10.5" customHeight="1">
      <c r="A62" s="39" t="s">
        <v>48</v>
      </c>
      <c r="B62" s="40" t="s">
        <v>49</v>
      </c>
      <c r="C62" s="41">
        <v>300</v>
      </c>
      <c r="D62" s="41">
        <v>87</v>
      </c>
      <c r="E62" s="41">
        <v>643</v>
      </c>
      <c r="F62" s="41"/>
      <c r="G62" s="41"/>
      <c r="H62" s="41"/>
      <c r="I62" s="41">
        <f>SUM(C62:H62)</f>
        <v>1030</v>
      </c>
      <c r="J62" s="41"/>
      <c r="K62" s="41"/>
      <c r="L62" s="41">
        <f>J62+K62</f>
        <v>0</v>
      </c>
      <c r="M62" s="43">
        <f>I62+L62</f>
        <v>1030</v>
      </c>
      <c r="N62" s="7"/>
    </row>
    <row r="63" spans="1:14" ht="10.5" customHeight="1">
      <c r="A63" s="49"/>
      <c r="B63" s="50" t="s">
        <v>123</v>
      </c>
      <c r="C63" s="51">
        <v>89</v>
      </c>
      <c r="D63" s="51">
        <v>30</v>
      </c>
      <c r="E63" s="51">
        <v>28</v>
      </c>
      <c r="F63" s="51"/>
      <c r="G63" s="51"/>
      <c r="H63" s="51"/>
      <c r="I63" s="51">
        <f>SUM(C63:H63)</f>
        <v>147</v>
      </c>
      <c r="J63" s="51"/>
      <c r="K63" s="51"/>
      <c r="L63" s="51">
        <f>J63+K63</f>
        <v>0</v>
      </c>
      <c r="M63" s="52">
        <f>I63+L63</f>
        <v>147</v>
      </c>
      <c r="N63" s="7"/>
    </row>
    <row r="64" spans="1:14" s="19" customFormat="1" ht="10.5" customHeight="1">
      <c r="A64" s="88"/>
      <c r="B64" s="83" t="s">
        <v>129</v>
      </c>
      <c r="C64" s="84">
        <f>SUM(C62:C63)</f>
        <v>389</v>
      </c>
      <c r="D64" s="84">
        <f aca="true" t="shared" si="20" ref="D64:M64">SUM(D62:D63)</f>
        <v>117</v>
      </c>
      <c r="E64" s="84">
        <f t="shared" si="20"/>
        <v>671</v>
      </c>
      <c r="F64" s="84">
        <f t="shared" si="20"/>
        <v>0</v>
      </c>
      <c r="G64" s="84">
        <f t="shared" si="20"/>
        <v>0</v>
      </c>
      <c r="H64" s="84">
        <f t="shared" si="20"/>
        <v>0</v>
      </c>
      <c r="I64" s="84">
        <f t="shared" si="20"/>
        <v>1177</v>
      </c>
      <c r="J64" s="84">
        <f t="shared" si="20"/>
        <v>0</v>
      </c>
      <c r="K64" s="84">
        <f t="shared" si="20"/>
        <v>0</v>
      </c>
      <c r="L64" s="84">
        <f t="shared" si="20"/>
        <v>0</v>
      </c>
      <c r="M64" s="89">
        <f t="shared" si="20"/>
        <v>1177</v>
      </c>
      <c r="N64" s="18"/>
    </row>
    <row r="65" spans="1:14" s="19" customFormat="1" ht="10.5" customHeight="1">
      <c r="A65" s="88"/>
      <c r="B65" s="83" t="s">
        <v>144</v>
      </c>
      <c r="C65" s="84">
        <v>51</v>
      </c>
      <c r="D65" s="84"/>
      <c r="E65" s="84"/>
      <c r="F65" s="84"/>
      <c r="G65" s="84"/>
      <c r="H65" s="84"/>
      <c r="I65" s="84">
        <f>SUM(C65:H65)</f>
        <v>51</v>
      </c>
      <c r="J65" s="84"/>
      <c r="K65" s="84"/>
      <c r="L65" s="84">
        <f>SUM(J65:K65)</f>
        <v>0</v>
      </c>
      <c r="M65" s="89">
        <f>I65+L65</f>
        <v>51</v>
      </c>
      <c r="N65" s="18"/>
    </row>
    <row r="66" spans="1:14" s="19" customFormat="1" ht="10.5" customHeight="1" thickBot="1">
      <c r="A66" s="53"/>
      <c r="B66" s="54" t="s">
        <v>191</v>
      </c>
      <c r="C66" s="75">
        <f>SUM(C64:C65)</f>
        <v>440</v>
      </c>
      <c r="D66" s="75">
        <f aca="true" t="shared" si="21" ref="D66:M66">SUM(D64:D65)</f>
        <v>117</v>
      </c>
      <c r="E66" s="75">
        <f t="shared" si="21"/>
        <v>671</v>
      </c>
      <c r="F66" s="75">
        <f t="shared" si="21"/>
        <v>0</v>
      </c>
      <c r="G66" s="75">
        <f t="shared" si="21"/>
        <v>0</v>
      </c>
      <c r="H66" s="75">
        <f t="shared" si="21"/>
        <v>0</v>
      </c>
      <c r="I66" s="75">
        <f t="shared" si="21"/>
        <v>1228</v>
      </c>
      <c r="J66" s="75">
        <f t="shared" si="21"/>
        <v>0</v>
      </c>
      <c r="K66" s="75">
        <f t="shared" si="21"/>
        <v>0</v>
      </c>
      <c r="L66" s="75">
        <f t="shared" si="21"/>
        <v>0</v>
      </c>
      <c r="M66" s="76">
        <f t="shared" si="21"/>
        <v>1228</v>
      </c>
      <c r="N66" s="18"/>
    </row>
    <row r="67" spans="1:14" s="5" customFormat="1" ht="10.5" customHeight="1">
      <c r="A67" s="92" t="s">
        <v>50</v>
      </c>
      <c r="B67" s="93" t="s">
        <v>51</v>
      </c>
      <c r="C67" s="94">
        <f>C61+C64</f>
        <v>389</v>
      </c>
      <c r="D67" s="94">
        <f aca="true" t="shared" si="22" ref="D67:M67">D61+D64</f>
        <v>117</v>
      </c>
      <c r="E67" s="94">
        <f t="shared" si="22"/>
        <v>1081</v>
      </c>
      <c r="F67" s="94">
        <f t="shared" si="22"/>
        <v>0</v>
      </c>
      <c r="G67" s="94">
        <f t="shared" si="22"/>
        <v>0</v>
      </c>
      <c r="H67" s="94">
        <f t="shared" si="22"/>
        <v>0</v>
      </c>
      <c r="I67" s="94">
        <f t="shared" si="22"/>
        <v>1587</v>
      </c>
      <c r="J67" s="94">
        <f t="shared" si="22"/>
        <v>0</v>
      </c>
      <c r="K67" s="94">
        <f t="shared" si="22"/>
        <v>0</v>
      </c>
      <c r="L67" s="94">
        <f t="shared" si="22"/>
        <v>0</v>
      </c>
      <c r="M67" s="95">
        <f t="shared" si="22"/>
        <v>1587</v>
      </c>
      <c r="N67" s="15"/>
    </row>
    <row r="68" spans="1:14" s="5" customFormat="1" ht="10.5" customHeight="1">
      <c r="A68" s="96"/>
      <c r="B68" s="90" t="s">
        <v>144</v>
      </c>
      <c r="C68" s="91">
        <f>C65</f>
        <v>51</v>
      </c>
      <c r="D68" s="91">
        <f aca="true" t="shared" si="23" ref="D68:M68">D65</f>
        <v>0</v>
      </c>
      <c r="E68" s="91">
        <f t="shared" si="23"/>
        <v>0</v>
      </c>
      <c r="F68" s="91">
        <f t="shared" si="23"/>
        <v>0</v>
      </c>
      <c r="G68" s="91">
        <f t="shared" si="23"/>
        <v>0</v>
      </c>
      <c r="H68" s="91">
        <f t="shared" si="23"/>
        <v>0</v>
      </c>
      <c r="I68" s="91">
        <f t="shared" si="23"/>
        <v>51</v>
      </c>
      <c r="J68" s="91">
        <f t="shared" si="23"/>
        <v>0</v>
      </c>
      <c r="K68" s="91">
        <f t="shared" si="23"/>
        <v>0</v>
      </c>
      <c r="L68" s="91">
        <f t="shared" si="23"/>
        <v>0</v>
      </c>
      <c r="M68" s="97">
        <f t="shared" si="23"/>
        <v>51</v>
      </c>
      <c r="N68" s="15"/>
    </row>
    <row r="69" spans="1:14" s="5" customFormat="1" ht="10.5" customHeight="1" thickBot="1">
      <c r="A69" s="98"/>
      <c r="B69" s="99" t="s">
        <v>192</v>
      </c>
      <c r="C69" s="100">
        <f>SUM(C67:C68)</f>
        <v>440</v>
      </c>
      <c r="D69" s="100">
        <f aca="true" t="shared" si="24" ref="D69:M69">SUM(D67:D68)</f>
        <v>117</v>
      </c>
      <c r="E69" s="100">
        <f t="shared" si="24"/>
        <v>1081</v>
      </c>
      <c r="F69" s="100">
        <f t="shared" si="24"/>
        <v>0</v>
      </c>
      <c r="G69" s="100">
        <f t="shared" si="24"/>
        <v>0</v>
      </c>
      <c r="H69" s="100">
        <f t="shared" si="24"/>
        <v>0</v>
      </c>
      <c r="I69" s="100">
        <f t="shared" si="24"/>
        <v>1638</v>
      </c>
      <c r="J69" s="100">
        <f t="shared" si="24"/>
        <v>0</v>
      </c>
      <c r="K69" s="100">
        <f t="shared" si="24"/>
        <v>0</v>
      </c>
      <c r="L69" s="100">
        <f t="shared" si="24"/>
        <v>0</v>
      </c>
      <c r="M69" s="101">
        <f t="shared" si="24"/>
        <v>1638</v>
      </c>
      <c r="N69" s="15"/>
    </row>
    <row r="70" spans="1:14" ht="10.5" customHeight="1">
      <c r="A70" s="63" t="s">
        <v>52</v>
      </c>
      <c r="B70" s="64" t="s">
        <v>53</v>
      </c>
      <c r="C70" s="65"/>
      <c r="D70" s="65"/>
      <c r="E70" s="65">
        <v>307</v>
      </c>
      <c r="F70" s="65"/>
      <c r="G70" s="65"/>
      <c r="H70" s="65"/>
      <c r="I70" s="65">
        <f>SUM(C70:H70)</f>
        <v>307</v>
      </c>
      <c r="J70" s="65"/>
      <c r="K70" s="65"/>
      <c r="L70" s="65">
        <f>J70+K70</f>
        <v>0</v>
      </c>
      <c r="M70" s="66">
        <f>I70+L70</f>
        <v>307</v>
      </c>
      <c r="N70" s="7"/>
    </row>
    <row r="71" spans="1:14" ht="10.5" customHeight="1">
      <c r="A71" s="49"/>
      <c r="B71" s="50" t="s">
        <v>125</v>
      </c>
      <c r="C71" s="51">
        <v>610</v>
      </c>
      <c r="D71" s="51">
        <v>205</v>
      </c>
      <c r="E71" s="51">
        <v>1236</v>
      </c>
      <c r="F71" s="51"/>
      <c r="G71" s="51"/>
      <c r="H71" s="51"/>
      <c r="I71" s="51">
        <f>SUM(C71:H71)</f>
        <v>2051</v>
      </c>
      <c r="J71" s="51"/>
      <c r="K71" s="51"/>
      <c r="L71" s="51">
        <f>J71+K71</f>
        <v>0</v>
      </c>
      <c r="M71" s="52">
        <f>I71+L71</f>
        <v>2051</v>
      </c>
      <c r="N71" s="7"/>
    </row>
    <row r="72" spans="1:14" s="19" customFormat="1" ht="10.5" customHeight="1">
      <c r="A72" s="88"/>
      <c r="B72" s="83" t="s">
        <v>188</v>
      </c>
      <c r="C72" s="84">
        <f>SUM(C70:C71)</f>
        <v>610</v>
      </c>
      <c r="D72" s="84">
        <f aca="true" t="shared" si="25" ref="D72:M73">SUM(D70:D71)</f>
        <v>205</v>
      </c>
      <c r="E72" s="84">
        <f t="shared" si="25"/>
        <v>1543</v>
      </c>
      <c r="F72" s="84">
        <f t="shared" si="25"/>
        <v>0</v>
      </c>
      <c r="G72" s="84">
        <f t="shared" si="25"/>
        <v>0</v>
      </c>
      <c r="H72" s="84">
        <f t="shared" si="25"/>
        <v>0</v>
      </c>
      <c r="I72" s="84">
        <f t="shared" si="25"/>
        <v>2358</v>
      </c>
      <c r="J72" s="84">
        <f t="shared" si="25"/>
        <v>0</v>
      </c>
      <c r="K72" s="84">
        <f t="shared" si="25"/>
        <v>0</v>
      </c>
      <c r="L72" s="84">
        <f t="shared" si="25"/>
        <v>0</v>
      </c>
      <c r="M72" s="89">
        <f t="shared" si="25"/>
        <v>2358</v>
      </c>
      <c r="N72" s="18"/>
    </row>
    <row r="73" spans="1:15" s="19" customFormat="1" ht="10.5" customHeight="1">
      <c r="A73" s="88"/>
      <c r="B73" s="83" t="s">
        <v>189</v>
      </c>
      <c r="C73" s="84"/>
      <c r="D73" s="84"/>
      <c r="E73" s="84">
        <v>-385</v>
      </c>
      <c r="F73" s="84"/>
      <c r="G73" s="84"/>
      <c r="H73" s="84"/>
      <c r="I73" s="84">
        <f>SUM(C73:H73)</f>
        <v>-385</v>
      </c>
      <c r="J73" s="84"/>
      <c r="K73" s="84"/>
      <c r="L73" s="84">
        <f t="shared" si="25"/>
        <v>0</v>
      </c>
      <c r="M73" s="89">
        <f>I73+L73</f>
        <v>-385</v>
      </c>
      <c r="N73" s="18">
        <v>255000</v>
      </c>
      <c r="O73" s="19">
        <f>N73*0.15</f>
        <v>38250</v>
      </c>
    </row>
    <row r="74" spans="1:14" s="19" customFormat="1" ht="10.5" customHeight="1" thickBot="1">
      <c r="A74" s="55"/>
      <c r="B74" s="56" t="s">
        <v>182</v>
      </c>
      <c r="C74" s="57">
        <f>SUM(C72:C73)</f>
        <v>610</v>
      </c>
      <c r="D74" s="57">
        <f aca="true" t="shared" si="26" ref="D74:L74">SUM(D72:D73)</f>
        <v>205</v>
      </c>
      <c r="E74" s="57">
        <f t="shared" si="26"/>
        <v>1158</v>
      </c>
      <c r="F74" s="57">
        <f t="shared" si="26"/>
        <v>0</v>
      </c>
      <c r="G74" s="57">
        <f t="shared" si="26"/>
        <v>0</v>
      </c>
      <c r="H74" s="57">
        <f t="shared" si="26"/>
        <v>0</v>
      </c>
      <c r="I74" s="57">
        <f t="shared" si="26"/>
        <v>1973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8">
        <f>I74+L74</f>
        <v>1973</v>
      </c>
      <c r="N74" s="18">
        <v>92250</v>
      </c>
    </row>
    <row r="75" spans="1:15" ht="10.5" customHeight="1">
      <c r="A75" s="63" t="s">
        <v>54</v>
      </c>
      <c r="B75" s="64" t="s">
        <v>55</v>
      </c>
      <c r="C75" s="65"/>
      <c r="D75" s="65"/>
      <c r="E75" s="65">
        <v>14971</v>
      </c>
      <c r="F75" s="65"/>
      <c r="G75" s="65"/>
      <c r="H75" s="65"/>
      <c r="I75" s="65">
        <f>SUM(C75:H75)</f>
        <v>14971</v>
      </c>
      <c r="J75" s="65">
        <v>13333</v>
      </c>
      <c r="K75" s="65">
        <v>9000</v>
      </c>
      <c r="L75" s="65">
        <f>J75+K75</f>
        <v>22333</v>
      </c>
      <c r="M75" s="66">
        <f>I75+L75</f>
        <v>37304</v>
      </c>
      <c r="N75" s="7">
        <f>SUM(N73:N74)</f>
        <v>347250</v>
      </c>
      <c r="O75">
        <f>O73+N74</f>
        <v>130500</v>
      </c>
    </row>
    <row r="76" spans="1:15" ht="10.5" customHeight="1">
      <c r="A76" s="49"/>
      <c r="B76" s="50" t="s">
        <v>125</v>
      </c>
      <c r="C76" s="51">
        <v>776</v>
      </c>
      <c r="D76" s="51">
        <v>264</v>
      </c>
      <c r="E76" s="51">
        <v>201</v>
      </c>
      <c r="F76" s="51"/>
      <c r="G76" s="51"/>
      <c r="H76" s="51"/>
      <c r="I76" s="51">
        <f>SUM(C76:H76)</f>
        <v>1241</v>
      </c>
      <c r="J76" s="51"/>
      <c r="K76" s="51"/>
      <c r="L76" s="51">
        <f>J76+K76</f>
        <v>0</v>
      </c>
      <c r="M76" s="52">
        <f>I76+L76</f>
        <v>1241</v>
      </c>
      <c r="N76" s="7"/>
      <c r="O76">
        <f>N75+O73</f>
        <v>385500</v>
      </c>
    </row>
    <row r="77" spans="1:14" s="19" customFormat="1" ht="10.5" customHeight="1">
      <c r="A77" s="88"/>
      <c r="B77" s="83" t="s">
        <v>128</v>
      </c>
      <c r="C77" s="84">
        <f>SUM(C75:C76)</f>
        <v>776</v>
      </c>
      <c r="D77" s="84">
        <f aca="true" t="shared" si="27" ref="D77:M77">SUM(D75:D76)</f>
        <v>264</v>
      </c>
      <c r="E77" s="84">
        <f t="shared" si="27"/>
        <v>15172</v>
      </c>
      <c r="F77" s="84">
        <f t="shared" si="27"/>
        <v>0</v>
      </c>
      <c r="G77" s="84">
        <f t="shared" si="27"/>
        <v>0</v>
      </c>
      <c r="H77" s="84">
        <f t="shared" si="27"/>
        <v>0</v>
      </c>
      <c r="I77" s="84">
        <f t="shared" si="27"/>
        <v>16212</v>
      </c>
      <c r="J77" s="84">
        <f t="shared" si="27"/>
        <v>13333</v>
      </c>
      <c r="K77" s="84">
        <f t="shared" si="27"/>
        <v>9000</v>
      </c>
      <c r="L77" s="84">
        <f t="shared" si="27"/>
        <v>22333</v>
      </c>
      <c r="M77" s="89">
        <f t="shared" si="27"/>
        <v>38545</v>
      </c>
      <c r="N77" s="18"/>
    </row>
    <row r="78" spans="1:14" s="19" customFormat="1" ht="10.5" customHeight="1">
      <c r="A78" s="88"/>
      <c r="B78" s="83" t="s">
        <v>144</v>
      </c>
      <c r="C78" s="84"/>
      <c r="D78" s="84"/>
      <c r="E78" s="84">
        <v>2303</v>
      </c>
      <c r="F78" s="84"/>
      <c r="G78" s="84"/>
      <c r="H78" s="84"/>
      <c r="I78" s="84">
        <f>SUM(C78:H78)</f>
        <v>2303</v>
      </c>
      <c r="J78" s="84"/>
      <c r="K78" s="84"/>
      <c r="L78" s="84">
        <f>SUM(J78:K78)</f>
        <v>0</v>
      </c>
      <c r="M78" s="89">
        <f>I78+L78</f>
        <v>2303</v>
      </c>
      <c r="N78" s="18"/>
    </row>
    <row r="79" spans="1:14" s="19" customFormat="1" ht="10.5" customHeight="1" thickBot="1">
      <c r="A79" s="55"/>
      <c r="B79" s="56" t="s">
        <v>165</v>
      </c>
      <c r="C79" s="57">
        <f>SUM(C77:C78)</f>
        <v>776</v>
      </c>
      <c r="D79" s="57">
        <f aca="true" t="shared" si="28" ref="D79:M79">SUM(D77:D78)</f>
        <v>264</v>
      </c>
      <c r="E79" s="57">
        <f t="shared" si="28"/>
        <v>17475</v>
      </c>
      <c r="F79" s="57">
        <f t="shared" si="28"/>
        <v>0</v>
      </c>
      <c r="G79" s="57">
        <f t="shared" si="28"/>
        <v>0</v>
      </c>
      <c r="H79" s="57">
        <f t="shared" si="28"/>
        <v>0</v>
      </c>
      <c r="I79" s="57">
        <f t="shared" si="28"/>
        <v>18515</v>
      </c>
      <c r="J79" s="57">
        <f t="shared" si="28"/>
        <v>13333</v>
      </c>
      <c r="K79" s="57">
        <f t="shared" si="28"/>
        <v>9000</v>
      </c>
      <c r="L79" s="57">
        <f t="shared" si="28"/>
        <v>22333</v>
      </c>
      <c r="M79" s="58">
        <f t="shared" si="28"/>
        <v>40848</v>
      </c>
      <c r="N79" s="18"/>
    </row>
    <row r="80" spans="1:14" ht="10.5" customHeight="1">
      <c r="A80" s="63" t="s">
        <v>56</v>
      </c>
      <c r="B80" s="64" t="s">
        <v>58</v>
      </c>
      <c r="C80" s="65">
        <v>1318</v>
      </c>
      <c r="D80" s="65">
        <v>518</v>
      </c>
      <c r="E80" s="65">
        <v>8075</v>
      </c>
      <c r="F80" s="65"/>
      <c r="G80" s="65"/>
      <c r="H80" s="65"/>
      <c r="I80" s="65">
        <f>SUM(C80:H80)</f>
        <v>9911</v>
      </c>
      <c r="J80" s="65"/>
      <c r="K80" s="65"/>
      <c r="L80" s="65">
        <f>J80+K80</f>
        <v>0</v>
      </c>
      <c r="M80" s="66">
        <f>I80+L80</f>
        <v>9911</v>
      </c>
      <c r="N80" s="7"/>
    </row>
    <row r="81" spans="1:14" ht="10.5" customHeight="1">
      <c r="A81" s="49"/>
      <c r="B81" s="50" t="s">
        <v>125</v>
      </c>
      <c r="C81" s="51">
        <v>535</v>
      </c>
      <c r="D81" s="51">
        <v>182</v>
      </c>
      <c r="E81" s="51">
        <v>158</v>
      </c>
      <c r="F81" s="51"/>
      <c r="G81" s="51"/>
      <c r="H81" s="51"/>
      <c r="I81" s="65">
        <f>SUM(C81:H81)</f>
        <v>875</v>
      </c>
      <c r="J81" s="51"/>
      <c r="K81" s="51"/>
      <c r="L81" s="51"/>
      <c r="M81" s="66">
        <f>I81+L81</f>
        <v>875</v>
      </c>
      <c r="N81" s="7"/>
    </row>
    <row r="82" spans="1:14" s="19" customFormat="1" ht="10.5" customHeight="1">
      <c r="A82" s="88"/>
      <c r="B82" s="83" t="s">
        <v>130</v>
      </c>
      <c r="C82" s="84">
        <f>SUM(C80:C81)</f>
        <v>1853</v>
      </c>
      <c r="D82" s="84">
        <f aca="true" t="shared" si="29" ref="D82:M82">SUM(D80:D81)</f>
        <v>700</v>
      </c>
      <c r="E82" s="84">
        <f t="shared" si="29"/>
        <v>8233</v>
      </c>
      <c r="F82" s="84">
        <f t="shared" si="29"/>
        <v>0</v>
      </c>
      <c r="G82" s="84">
        <f t="shared" si="29"/>
        <v>0</v>
      </c>
      <c r="H82" s="84">
        <f t="shared" si="29"/>
        <v>0</v>
      </c>
      <c r="I82" s="84">
        <f t="shared" si="29"/>
        <v>10786</v>
      </c>
      <c r="J82" s="84">
        <f t="shared" si="29"/>
        <v>0</v>
      </c>
      <c r="K82" s="84">
        <f t="shared" si="29"/>
        <v>0</v>
      </c>
      <c r="L82" s="84">
        <f t="shared" si="29"/>
        <v>0</v>
      </c>
      <c r="M82" s="89">
        <f t="shared" si="29"/>
        <v>10786</v>
      </c>
      <c r="N82" s="20"/>
    </row>
    <row r="83" spans="1:14" s="19" customFormat="1" ht="10.5" customHeight="1">
      <c r="A83" s="88"/>
      <c r="B83" s="83" t="s">
        <v>144</v>
      </c>
      <c r="C83" s="84"/>
      <c r="D83" s="84"/>
      <c r="E83" s="84">
        <v>1372</v>
      </c>
      <c r="F83" s="84"/>
      <c r="G83" s="84"/>
      <c r="H83" s="84"/>
      <c r="I83" s="84">
        <f>SUM(C83:H83)</f>
        <v>1372</v>
      </c>
      <c r="J83" s="84"/>
      <c r="K83" s="84"/>
      <c r="L83" s="84">
        <f>SUM(J83:K83)</f>
        <v>0</v>
      </c>
      <c r="M83" s="89">
        <f aca="true" t="shared" si="30" ref="M83:M89">I83+L83</f>
        <v>1372</v>
      </c>
      <c r="N83" s="20"/>
    </row>
    <row r="84" spans="1:14" s="19" customFormat="1" ht="10.5" customHeight="1" thickBot="1">
      <c r="A84" s="53"/>
      <c r="B84" s="54" t="s">
        <v>175</v>
      </c>
      <c r="C84" s="75">
        <f>SUM(C82:C83)</f>
        <v>1853</v>
      </c>
      <c r="D84" s="75">
        <f aca="true" t="shared" si="31" ref="D84:L84">SUM(D82:D83)</f>
        <v>700</v>
      </c>
      <c r="E84" s="75">
        <f t="shared" si="31"/>
        <v>9605</v>
      </c>
      <c r="F84" s="75">
        <f t="shared" si="31"/>
        <v>0</v>
      </c>
      <c r="G84" s="75">
        <f t="shared" si="31"/>
        <v>0</v>
      </c>
      <c r="H84" s="75">
        <f t="shared" si="31"/>
        <v>0</v>
      </c>
      <c r="I84" s="75">
        <f t="shared" si="31"/>
        <v>12158</v>
      </c>
      <c r="J84" s="75">
        <f t="shared" si="31"/>
        <v>0</v>
      </c>
      <c r="K84" s="75">
        <f t="shared" si="31"/>
        <v>0</v>
      </c>
      <c r="L84" s="75">
        <f t="shared" si="31"/>
        <v>0</v>
      </c>
      <c r="M84" s="76">
        <f t="shared" si="30"/>
        <v>12158</v>
      </c>
      <c r="N84" s="20"/>
    </row>
    <row r="85" spans="1:14" ht="10.5" customHeight="1">
      <c r="A85" s="39" t="s">
        <v>59</v>
      </c>
      <c r="B85" s="40" t="s">
        <v>196</v>
      </c>
      <c r="C85" s="41"/>
      <c r="D85" s="41"/>
      <c r="E85" s="41"/>
      <c r="F85" s="41"/>
      <c r="G85" s="41">
        <v>390</v>
      </c>
      <c r="H85" s="41"/>
      <c r="I85" s="41">
        <f>SUM(C85:H85)</f>
        <v>390</v>
      </c>
      <c r="J85" s="41"/>
      <c r="K85" s="41"/>
      <c r="L85" s="41">
        <f>J85+K85</f>
        <v>0</v>
      </c>
      <c r="M85" s="43">
        <f t="shared" si="30"/>
        <v>390</v>
      </c>
      <c r="N85" s="7"/>
    </row>
    <row r="86" spans="1:14" ht="10.5" customHeight="1">
      <c r="A86" s="49"/>
      <c r="B86" s="50" t="s">
        <v>144</v>
      </c>
      <c r="C86" s="51"/>
      <c r="D86" s="51"/>
      <c r="E86" s="51"/>
      <c r="F86" s="51"/>
      <c r="G86" s="51">
        <v>5</v>
      </c>
      <c r="H86" s="51"/>
      <c r="I86" s="51">
        <f>SUM(C86:H86)</f>
        <v>5</v>
      </c>
      <c r="J86" s="51"/>
      <c r="K86" s="51"/>
      <c r="L86" s="51">
        <f>J86+K86</f>
        <v>0</v>
      </c>
      <c r="M86" s="52">
        <f t="shared" si="30"/>
        <v>5</v>
      </c>
      <c r="N86" s="7"/>
    </row>
    <row r="87" spans="1:14" ht="10.5" customHeight="1" thickBot="1">
      <c r="A87" s="71"/>
      <c r="B87" s="72" t="s">
        <v>183</v>
      </c>
      <c r="C87" s="73">
        <f>SUM(C85:C86)</f>
        <v>0</v>
      </c>
      <c r="D87" s="73">
        <f aca="true" t="shared" si="32" ref="D87:L87">SUM(D85:D86)</f>
        <v>0</v>
      </c>
      <c r="E87" s="73">
        <f t="shared" si="32"/>
        <v>0</v>
      </c>
      <c r="F87" s="73">
        <f t="shared" si="32"/>
        <v>0</v>
      </c>
      <c r="G87" s="73">
        <f t="shared" si="32"/>
        <v>395</v>
      </c>
      <c r="H87" s="73">
        <f t="shared" si="32"/>
        <v>0</v>
      </c>
      <c r="I87" s="73">
        <f t="shared" si="32"/>
        <v>395</v>
      </c>
      <c r="J87" s="73">
        <f t="shared" si="32"/>
        <v>0</v>
      </c>
      <c r="K87" s="73">
        <f t="shared" si="32"/>
        <v>0</v>
      </c>
      <c r="L87" s="73">
        <f t="shared" si="32"/>
        <v>0</v>
      </c>
      <c r="M87" s="74">
        <f t="shared" si="30"/>
        <v>395</v>
      </c>
      <c r="N87" s="7"/>
    </row>
    <row r="88" spans="1:14" ht="10.5" customHeight="1">
      <c r="A88" s="39" t="s">
        <v>62</v>
      </c>
      <c r="B88" s="40" t="s">
        <v>63</v>
      </c>
      <c r="C88" s="41"/>
      <c r="D88" s="41"/>
      <c r="E88" s="41">
        <v>563</v>
      </c>
      <c r="F88" s="41"/>
      <c r="G88" s="41">
        <v>825</v>
      </c>
      <c r="H88" s="41"/>
      <c r="I88" s="41">
        <f>SUM(C88:H88)</f>
        <v>1388</v>
      </c>
      <c r="J88" s="41"/>
      <c r="K88" s="41"/>
      <c r="L88" s="41">
        <f>J88+K88</f>
        <v>0</v>
      </c>
      <c r="M88" s="43">
        <f t="shared" si="30"/>
        <v>1388</v>
      </c>
      <c r="N88" s="7"/>
    </row>
    <row r="89" spans="1:14" ht="10.5" customHeight="1">
      <c r="A89" s="49"/>
      <c r="B89" s="50" t="s">
        <v>125</v>
      </c>
      <c r="C89" s="51">
        <v>133</v>
      </c>
      <c r="D89" s="51">
        <v>46</v>
      </c>
      <c r="E89" s="51">
        <v>41</v>
      </c>
      <c r="F89" s="51"/>
      <c r="G89" s="51"/>
      <c r="H89" s="51"/>
      <c r="I89" s="51">
        <f>SUM(C89:H89)</f>
        <v>220</v>
      </c>
      <c r="J89" s="51"/>
      <c r="K89" s="51"/>
      <c r="L89" s="51"/>
      <c r="M89" s="52">
        <f t="shared" si="30"/>
        <v>220</v>
      </c>
      <c r="N89" s="7"/>
    </row>
    <row r="90" spans="1:14" ht="10.5" customHeight="1">
      <c r="A90" s="49"/>
      <c r="B90" s="50" t="s">
        <v>131</v>
      </c>
      <c r="C90" s="51">
        <f>SUM(C88:C89)</f>
        <v>133</v>
      </c>
      <c r="D90" s="51">
        <f aca="true" t="shared" si="33" ref="D90:M90">SUM(D88:D89)</f>
        <v>46</v>
      </c>
      <c r="E90" s="51">
        <f t="shared" si="33"/>
        <v>604</v>
      </c>
      <c r="F90" s="51">
        <f t="shared" si="33"/>
        <v>0</v>
      </c>
      <c r="G90" s="51">
        <f t="shared" si="33"/>
        <v>825</v>
      </c>
      <c r="H90" s="51">
        <f t="shared" si="33"/>
        <v>0</v>
      </c>
      <c r="I90" s="51">
        <f t="shared" si="33"/>
        <v>1608</v>
      </c>
      <c r="J90" s="51">
        <f t="shared" si="33"/>
        <v>0</v>
      </c>
      <c r="K90" s="51">
        <f t="shared" si="33"/>
        <v>0</v>
      </c>
      <c r="L90" s="51">
        <f t="shared" si="33"/>
        <v>0</v>
      </c>
      <c r="M90" s="52">
        <f t="shared" si="33"/>
        <v>1608</v>
      </c>
      <c r="N90" s="7"/>
    </row>
    <row r="91" spans="1:14" s="172" customFormat="1" ht="10.5" customHeight="1">
      <c r="A91" s="88"/>
      <c r="B91" s="83" t="s">
        <v>144</v>
      </c>
      <c r="C91" s="84">
        <v>30</v>
      </c>
      <c r="D91" s="84">
        <v>10</v>
      </c>
      <c r="E91" s="84"/>
      <c r="F91" s="84"/>
      <c r="G91" s="84"/>
      <c r="H91" s="84"/>
      <c r="I91" s="84">
        <f>SUM(C91:H91)</f>
        <v>40</v>
      </c>
      <c r="J91" s="84"/>
      <c r="K91" s="84"/>
      <c r="L91" s="84">
        <f>SUM(J91:K91)</f>
        <v>0</v>
      </c>
      <c r="M91" s="89">
        <f>I91+L91</f>
        <v>40</v>
      </c>
      <c r="N91" s="18"/>
    </row>
    <row r="92" spans="1:14" ht="10.5" customHeight="1" thickBot="1">
      <c r="A92" s="71"/>
      <c r="B92" s="72" t="s">
        <v>156</v>
      </c>
      <c r="C92" s="73">
        <f>SUM(C90:C91)</f>
        <v>163</v>
      </c>
      <c r="D92" s="73">
        <f aca="true" t="shared" si="34" ref="D92:M92">SUM(D90:D91)</f>
        <v>56</v>
      </c>
      <c r="E92" s="73">
        <f t="shared" si="34"/>
        <v>604</v>
      </c>
      <c r="F92" s="73">
        <f t="shared" si="34"/>
        <v>0</v>
      </c>
      <c r="G92" s="73">
        <f t="shared" si="34"/>
        <v>825</v>
      </c>
      <c r="H92" s="73">
        <f t="shared" si="34"/>
        <v>0</v>
      </c>
      <c r="I92" s="73">
        <f t="shared" si="34"/>
        <v>1648</v>
      </c>
      <c r="J92" s="73">
        <f t="shared" si="34"/>
        <v>0</v>
      </c>
      <c r="K92" s="73">
        <f t="shared" si="34"/>
        <v>0</v>
      </c>
      <c r="L92" s="73">
        <f t="shared" si="34"/>
        <v>0</v>
      </c>
      <c r="M92" s="74">
        <f t="shared" si="34"/>
        <v>1648</v>
      </c>
      <c r="N92" s="7"/>
    </row>
    <row r="93" spans="1:14" ht="10.5" customHeight="1">
      <c r="A93" s="63" t="s">
        <v>60</v>
      </c>
      <c r="B93" s="64" t="s">
        <v>61</v>
      </c>
      <c r="C93" s="65"/>
      <c r="D93" s="65"/>
      <c r="E93" s="65"/>
      <c r="F93" s="65"/>
      <c r="G93" s="65">
        <v>3200</v>
      </c>
      <c r="H93" s="65"/>
      <c r="I93" s="65">
        <f>SUM(C93:H93)</f>
        <v>3200</v>
      </c>
      <c r="J93" s="65"/>
      <c r="K93" s="65"/>
      <c r="L93" s="65">
        <f>J93+K93</f>
        <v>0</v>
      </c>
      <c r="M93" s="66">
        <f>I93+L93</f>
        <v>3200</v>
      </c>
      <c r="N93" s="7"/>
    </row>
    <row r="94" spans="1:14" s="172" customFormat="1" ht="10.5" customHeight="1">
      <c r="A94" s="88"/>
      <c r="B94" s="83" t="s">
        <v>144</v>
      </c>
      <c r="C94" s="84"/>
      <c r="D94" s="84"/>
      <c r="E94" s="84"/>
      <c r="F94" s="84"/>
      <c r="G94" s="84">
        <v>3000</v>
      </c>
      <c r="H94" s="84"/>
      <c r="I94" s="84">
        <f>SUM(C94:H94)</f>
        <v>3000</v>
      </c>
      <c r="J94" s="84"/>
      <c r="K94" s="84"/>
      <c r="L94" s="84">
        <f>J94+K94</f>
        <v>0</v>
      </c>
      <c r="M94" s="89">
        <f>I94+L94</f>
        <v>3000</v>
      </c>
      <c r="N94" s="18"/>
    </row>
    <row r="95" spans="1:14" ht="10.5" customHeight="1" thickBot="1">
      <c r="A95" s="44"/>
      <c r="B95" s="45" t="s">
        <v>153</v>
      </c>
      <c r="C95" s="46">
        <f>SUM(C93:C94)</f>
        <v>0</v>
      </c>
      <c r="D95" s="46">
        <f aca="true" t="shared" si="35" ref="D95:M95">SUM(D93:D94)</f>
        <v>0</v>
      </c>
      <c r="E95" s="46">
        <f t="shared" si="35"/>
        <v>0</v>
      </c>
      <c r="F95" s="46">
        <f t="shared" si="35"/>
        <v>0</v>
      </c>
      <c r="G95" s="46">
        <f t="shared" si="35"/>
        <v>6200</v>
      </c>
      <c r="H95" s="46">
        <f t="shared" si="35"/>
        <v>0</v>
      </c>
      <c r="I95" s="46">
        <f t="shared" si="35"/>
        <v>6200</v>
      </c>
      <c r="J95" s="46">
        <f t="shared" si="35"/>
        <v>0</v>
      </c>
      <c r="K95" s="46">
        <f t="shared" si="35"/>
        <v>0</v>
      </c>
      <c r="L95" s="46">
        <f t="shared" si="35"/>
        <v>0</v>
      </c>
      <c r="M95" s="48">
        <f t="shared" si="35"/>
        <v>6200</v>
      </c>
      <c r="N95" s="7"/>
    </row>
    <row r="96" spans="1:14" s="172" customFormat="1" ht="10.5" customHeight="1">
      <c r="A96" s="85" t="s">
        <v>184</v>
      </c>
      <c r="B96" s="86" t="s">
        <v>186</v>
      </c>
      <c r="C96" s="87"/>
      <c r="D96" s="87"/>
      <c r="E96" s="87"/>
      <c r="F96" s="87"/>
      <c r="G96" s="87"/>
      <c r="H96" s="87"/>
      <c r="I96" s="87">
        <f>SUM(C96:H96)</f>
        <v>0</v>
      </c>
      <c r="J96" s="87">
        <v>54015</v>
      </c>
      <c r="K96" s="87"/>
      <c r="L96" s="87">
        <f>SUM(J96:K96)</f>
        <v>54015</v>
      </c>
      <c r="M96" s="173">
        <f>I96+L96</f>
        <v>54015</v>
      </c>
      <c r="N96" s="18"/>
    </row>
    <row r="97" spans="1:14" ht="10.5" customHeight="1" thickBot="1">
      <c r="A97" s="71"/>
      <c r="B97" s="72" t="s">
        <v>185</v>
      </c>
      <c r="C97" s="73">
        <f>SUM(C96)</f>
        <v>0</v>
      </c>
      <c r="D97" s="73">
        <f aca="true" t="shared" si="36" ref="D97:L97">SUM(D96)</f>
        <v>0</v>
      </c>
      <c r="E97" s="73">
        <f t="shared" si="36"/>
        <v>0</v>
      </c>
      <c r="F97" s="73">
        <f t="shared" si="36"/>
        <v>0</v>
      </c>
      <c r="G97" s="73">
        <f t="shared" si="36"/>
        <v>0</v>
      </c>
      <c r="H97" s="73">
        <f t="shared" si="36"/>
        <v>0</v>
      </c>
      <c r="I97" s="73">
        <f t="shared" si="36"/>
        <v>0</v>
      </c>
      <c r="J97" s="73">
        <f t="shared" si="36"/>
        <v>54015</v>
      </c>
      <c r="K97" s="73">
        <f t="shared" si="36"/>
        <v>0</v>
      </c>
      <c r="L97" s="73">
        <f t="shared" si="36"/>
        <v>54015</v>
      </c>
      <c r="M97" s="74">
        <f>I97+L97</f>
        <v>54015</v>
      </c>
      <c r="N97" s="7"/>
    </row>
    <row r="98" spans="1:14" s="2" customFormat="1" ht="10.5" customHeight="1">
      <c r="A98" s="154" t="s">
        <v>64</v>
      </c>
      <c r="B98" s="155" t="s">
        <v>65</v>
      </c>
      <c r="C98" s="156">
        <f>C72+C77+C82+C85+C90+C93</f>
        <v>3372</v>
      </c>
      <c r="D98" s="156">
        <f>D72+D77+D82+D85+D90+D93</f>
        <v>1215</v>
      </c>
      <c r="E98" s="156">
        <f>E72+E77+E82+E85+E90+E93</f>
        <v>25552</v>
      </c>
      <c r="F98" s="156">
        <f>F72+F77+F82+F85+F90+F93</f>
        <v>0</v>
      </c>
      <c r="G98" s="156">
        <f>G72+G77+G82+G85+G90+G93</f>
        <v>4415</v>
      </c>
      <c r="H98" s="156">
        <f>H72+H77+H82+H85+H90+H93</f>
        <v>0</v>
      </c>
      <c r="I98" s="156">
        <f>I72+I77+I82+I85+I90+I93</f>
        <v>34554</v>
      </c>
      <c r="J98" s="156">
        <f>J72+J77+J82+J85+J90+J93</f>
        <v>13333</v>
      </c>
      <c r="K98" s="156">
        <f>K72+K77+K82+K85+K90+K93</f>
        <v>9000</v>
      </c>
      <c r="L98" s="156">
        <f>L72+L77+L82+L85+L90+L93</f>
        <v>22333</v>
      </c>
      <c r="M98" s="157">
        <f>M72+M77+M82+M85+M90+M93</f>
        <v>56887</v>
      </c>
      <c r="N98" s="12"/>
    </row>
    <row r="99" spans="1:14" s="2" customFormat="1" ht="10.5" customHeight="1">
      <c r="A99" s="108"/>
      <c r="B99" s="102" t="s">
        <v>144</v>
      </c>
      <c r="C99" s="103">
        <f>C91+C94+C78+C73+C83+C86+C96</f>
        <v>30</v>
      </c>
      <c r="D99" s="103">
        <f>D91+D94+D78+D73+D83+D86+D96</f>
        <v>10</v>
      </c>
      <c r="E99" s="103">
        <f>E91+E94+E78+E73+E83+E86+E96</f>
        <v>3290</v>
      </c>
      <c r="F99" s="103">
        <f>F91+F94+F78+F73+F83+F86+F96</f>
        <v>0</v>
      </c>
      <c r="G99" s="103">
        <f>G91+G94+G78+G73+G83+G86+G96</f>
        <v>3005</v>
      </c>
      <c r="H99" s="103">
        <f>H91+H94+H78+H73+H83+H86+H96</f>
        <v>0</v>
      </c>
      <c r="I99" s="103">
        <f>I91+I94+I78+I73+I83+I86+I96</f>
        <v>6335</v>
      </c>
      <c r="J99" s="103">
        <f>J91+J94+J78+J73+J83+J86+J96</f>
        <v>54015</v>
      </c>
      <c r="K99" s="103">
        <f>K91+K94+K78+K73+K83+K86+K96</f>
        <v>0</v>
      </c>
      <c r="L99" s="103">
        <f>L91+L94+L78+L73+L83+L86+L96</f>
        <v>54015</v>
      </c>
      <c r="M99" s="177">
        <f>M91+M94+M78+M73+M83+M86+M96</f>
        <v>60350</v>
      </c>
      <c r="N99" s="12"/>
    </row>
    <row r="100" spans="1:17" s="2" customFormat="1" ht="10.5" customHeight="1" thickBot="1">
      <c r="A100" s="109"/>
      <c r="B100" s="110" t="s">
        <v>154</v>
      </c>
      <c r="C100" s="111">
        <f>SUM(C98:C99)</f>
        <v>3402</v>
      </c>
      <c r="D100" s="111">
        <f aca="true" t="shared" si="37" ref="D100:M100">SUM(D98:D99)</f>
        <v>1225</v>
      </c>
      <c r="E100" s="111">
        <f t="shared" si="37"/>
        <v>28842</v>
      </c>
      <c r="F100" s="111">
        <f t="shared" si="37"/>
        <v>0</v>
      </c>
      <c r="G100" s="111">
        <f t="shared" si="37"/>
        <v>7420</v>
      </c>
      <c r="H100" s="111">
        <f t="shared" si="37"/>
        <v>0</v>
      </c>
      <c r="I100" s="111">
        <f t="shared" si="37"/>
        <v>40889</v>
      </c>
      <c r="J100" s="111">
        <f t="shared" si="37"/>
        <v>67348</v>
      </c>
      <c r="K100" s="111">
        <f t="shared" si="37"/>
        <v>9000</v>
      </c>
      <c r="L100" s="111">
        <f t="shared" si="37"/>
        <v>76348</v>
      </c>
      <c r="M100" s="112">
        <f t="shared" si="37"/>
        <v>117237</v>
      </c>
      <c r="N100" s="12"/>
      <c r="Q100" s="2">
        <f>N123+O149+O73</f>
        <v>137670</v>
      </c>
    </row>
    <row r="101" spans="1:14" ht="10.5" customHeight="1">
      <c r="A101" s="39" t="s">
        <v>67</v>
      </c>
      <c r="B101" s="40" t="s">
        <v>68</v>
      </c>
      <c r="C101" s="41"/>
      <c r="D101" s="41"/>
      <c r="E101" s="41">
        <v>614</v>
      </c>
      <c r="F101" s="41"/>
      <c r="G101" s="41">
        <v>200</v>
      </c>
      <c r="H101" s="41">
        <v>69</v>
      </c>
      <c r="I101" s="41">
        <f>SUM(C101:H101)</f>
        <v>883</v>
      </c>
      <c r="J101" s="41"/>
      <c r="K101" s="41"/>
      <c r="L101" s="41">
        <f>J101+K101</f>
        <v>0</v>
      </c>
      <c r="M101" s="43">
        <f>I101+L101</f>
        <v>883</v>
      </c>
      <c r="N101" s="13"/>
    </row>
    <row r="102" spans="1:14" ht="10.5" customHeight="1">
      <c r="A102" s="49"/>
      <c r="B102" s="50" t="s">
        <v>144</v>
      </c>
      <c r="C102" s="51"/>
      <c r="D102" s="51"/>
      <c r="E102" s="51"/>
      <c r="F102" s="51"/>
      <c r="G102" s="51"/>
      <c r="H102" s="51"/>
      <c r="I102" s="51">
        <f>SUM(C102:H102)</f>
        <v>0</v>
      </c>
      <c r="J102" s="51"/>
      <c r="K102" s="51"/>
      <c r="L102" s="51">
        <f>J102+K102</f>
        <v>0</v>
      </c>
      <c r="M102" s="52">
        <f>I102+L102</f>
        <v>0</v>
      </c>
      <c r="N102" s="13"/>
    </row>
    <row r="103" spans="1:14" ht="10.5" customHeight="1" thickBot="1">
      <c r="A103" s="71"/>
      <c r="B103" s="72" t="s">
        <v>147</v>
      </c>
      <c r="C103" s="73">
        <f>SUM(C101:C102)</f>
        <v>0</v>
      </c>
      <c r="D103" s="73">
        <f aca="true" t="shared" si="38" ref="D103:M103">SUM(D101:D102)</f>
        <v>0</v>
      </c>
      <c r="E103" s="73">
        <f t="shared" si="38"/>
        <v>614</v>
      </c>
      <c r="F103" s="73">
        <f t="shared" si="38"/>
        <v>0</v>
      </c>
      <c r="G103" s="73">
        <f t="shared" si="38"/>
        <v>200</v>
      </c>
      <c r="H103" s="73">
        <f t="shared" si="38"/>
        <v>69</v>
      </c>
      <c r="I103" s="73">
        <f t="shared" si="38"/>
        <v>883</v>
      </c>
      <c r="J103" s="73">
        <f t="shared" si="38"/>
        <v>0</v>
      </c>
      <c r="K103" s="73">
        <f t="shared" si="38"/>
        <v>0</v>
      </c>
      <c r="L103" s="73">
        <f t="shared" si="38"/>
        <v>0</v>
      </c>
      <c r="M103" s="74">
        <f t="shared" si="38"/>
        <v>883</v>
      </c>
      <c r="N103" s="13"/>
    </row>
    <row r="104" spans="1:14" ht="10.5" customHeight="1">
      <c r="A104" s="63" t="s">
        <v>69</v>
      </c>
      <c r="B104" s="64" t="s">
        <v>70</v>
      </c>
      <c r="C104" s="65"/>
      <c r="D104" s="65"/>
      <c r="E104" s="65">
        <v>714</v>
      </c>
      <c r="F104" s="65"/>
      <c r="G104" s="65"/>
      <c r="H104" s="65">
        <v>32</v>
      </c>
      <c r="I104" s="65">
        <f>SUM(C104:H104)</f>
        <v>746</v>
      </c>
      <c r="J104" s="65"/>
      <c r="K104" s="65"/>
      <c r="L104" s="65">
        <f>J104+K104</f>
        <v>0</v>
      </c>
      <c r="M104" s="66">
        <f>I104+L104</f>
        <v>746</v>
      </c>
      <c r="N104" s="6"/>
    </row>
    <row r="105" spans="1:14" ht="10.5" customHeight="1">
      <c r="A105" s="49"/>
      <c r="B105" s="50" t="s">
        <v>144</v>
      </c>
      <c r="C105" s="51"/>
      <c r="D105" s="51"/>
      <c r="E105" s="51"/>
      <c r="F105" s="51"/>
      <c r="G105" s="51"/>
      <c r="H105" s="51"/>
      <c r="I105" s="51">
        <f>SUM(C105:H105)</f>
        <v>0</v>
      </c>
      <c r="J105" s="51"/>
      <c r="K105" s="51"/>
      <c r="L105" s="51">
        <f>J105+K105</f>
        <v>0</v>
      </c>
      <c r="M105" s="52">
        <f>I105+L105</f>
        <v>0</v>
      </c>
      <c r="N105" s="6"/>
    </row>
    <row r="106" spans="1:14" ht="10.5" customHeight="1" thickBot="1">
      <c r="A106" s="44"/>
      <c r="B106" s="45" t="s">
        <v>147</v>
      </c>
      <c r="C106" s="46">
        <f>SUM(C104:C105)</f>
        <v>0</v>
      </c>
      <c r="D106" s="46">
        <f aca="true" t="shared" si="39" ref="D106:M106">SUM(D104:D105)</f>
        <v>0</v>
      </c>
      <c r="E106" s="46">
        <f t="shared" si="39"/>
        <v>714</v>
      </c>
      <c r="F106" s="46">
        <f t="shared" si="39"/>
        <v>0</v>
      </c>
      <c r="G106" s="46">
        <f t="shared" si="39"/>
        <v>0</v>
      </c>
      <c r="H106" s="46">
        <f t="shared" si="39"/>
        <v>32</v>
      </c>
      <c r="I106" s="46">
        <f t="shared" si="39"/>
        <v>746</v>
      </c>
      <c r="J106" s="46">
        <f t="shared" si="39"/>
        <v>0</v>
      </c>
      <c r="K106" s="46">
        <f t="shared" si="39"/>
        <v>0</v>
      </c>
      <c r="L106" s="46">
        <f t="shared" si="39"/>
        <v>0</v>
      </c>
      <c r="M106" s="48">
        <f t="shared" si="39"/>
        <v>746</v>
      </c>
      <c r="N106" s="6"/>
    </row>
    <row r="107" spans="1:14" s="2" customFormat="1" ht="10.5" customHeight="1">
      <c r="A107" s="92" t="s">
        <v>71</v>
      </c>
      <c r="B107" s="93" t="s">
        <v>72</v>
      </c>
      <c r="C107" s="94">
        <f>C101+C104</f>
        <v>0</v>
      </c>
      <c r="D107" s="94">
        <f aca="true" t="shared" si="40" ref="D107:M107">D101+D104</f>
        <v>0</v>
      </c>
      <c r="E107" s="94">
        <f t="shared" si="40"/>
        <v>1328</v>
      </c>
      <c r="F107" s="94">
        <f t="shared" si="40"/>
        <v>0</v>
      </c>
      <c r="G107" s="94">
        <f t="shared" si="40"/>
        <v>200</v>
      </c>
      <c r="H107" s="94">
        <f t="shared" si="40"/>
        <v>101</v>
      </c>
      <c r="I107" s="94">
        <f t="shared" si="40"/>
        <v>1629</v>
      </c>
      <c r="J107" s="94">
        <f t="shared" si="40"/>
        <v>0</v>
      </c>
      <c r="K107" s="94">
        <f t="shared" si="40"/>
        <v>0</v>
      </c>
      <c r="L107" s="94">
        <f t="shared" si="40"/>
        <v>0</v>
      </c>
      <c r="M107" s="95">
        <f t="shared" si="40"/>
        <v>1629</v>
      </c>
      <c r="N107" s="6"/>
    </row>
    <row r="108" spans="1:14" s="2" customFormat="1" ht="10.5" customHeight="1">
      <c r="A108" s="96"/>
      <c r="B108" s="90" t="s">
        <v>144</v>
      </c>
      <c r="C108" s="91">
        <f>C102+C105</f>
        <v>0</v>
      </c>
      <c r="D108" s="91">
        <f aca="true" t="shared" si="41" ref="D108:M108">D102+D105</f>
        <v>0</v>
      </c>
      <c r="E108" s="91">
        <f t="shared" si="41"/>
        <v>0</v>
      </c>
      <c r="F108" s="91">
        <f t="shared" si="41"/>
        <v>0</v>
      </c>
      <c r="G108" s="91">
        <f t="shared" si="41"/>
        <v>0</v>
      </c>
      <c r="H108" s="91">
        <f t="shared" si="41"/>
        <v>0</v>
      </c>
      <c r="I108" s="91">
        <f t="shared" si="41"/>
        <v>0</v>
      </c>
      <c r="J108" s="91">
        <f t="shared" si="41"/>
        <v>0</v>
      </c>
      <c r="K108" s="91">
        <f t="shared" si="41"/>
        <v>0</v>
      </c>
      <c r="L108" s="91">
        <f t="shared" si="41"/>
        <v>0</v>
      </c>
      <c r="M108" s="97">
        <f t="shared" si="41"/>
        <v>0</v>
      </c>
      <c r="N108" s="7"/>
    </row>
    <row r="109" spans="1:14" s="2" customFormat="1" ht="10.5" customHeight="1" thickBot="1">
      <c r="A109" s="117"/>
      <c r="B109" s="118" t="s">
        <v>155</v>
      </c>
      <c r="C109" s="119">
        <f>SUM(C107:C108)</f>
        <v>0</v>
      </c>
      <c r="D109" s="119">
        <f aca="true" t="shared" si="42" ref="D109:M109">SUM(D107:D108)</f>
        <v>0</v>
      </c>
      <c r="E109" s="119">
        <f t="shared" si="42"/>
        <v>1328</v>
      </c>
      <c r="F109" s="119">
        <f t="shared" si="42"/>
        <v>0</v>
      </c>
      <c r="G109" s="119">
        <f t="shared" si="42"/>
        <v>200</v>
      </c>
      <c r="H109" s="119">
        <f t="shared" si="42"/>
        <v>101</v>
      </c>
      <c r="I109" s="119">
        <f t="shared" si="42"/>
        <v>1629</v>
      </c>
      <c r="J109" s="119">
        <f t="shared" si="42"/>
        <v>0</v>
      </c>
      <c r="K109" s="119">
        <f t="shared" si="42"/>
        <v>0</v>
      </c>
      <c r="L109" s="119">
        <f t="shared" si="42"/>
        <v>0</v>
      </c>
      <c r="M109" s="138">
        <f t="shared" si="42"/>
        <v>1629</v>
      </c>
      <c r="N109" s="6"/>
    </row>
    <row r="110" spans="1:14" s="10" customFormat="1" ht="10.5" customHeight="1">
      <c r="A110" s="121">
        <v>1</v>
      </c>
      <c r="B110" s="122" t="s">
        <v>73</v>
      </c>
      <c r="C110" s="123">
        <f>C6+C36+C58+C67+C98+C107+C9</f>
        <v>85339</v>
      </c>
      <c r="D110" s="123">
        <f>D6+D36+D58+D67+D98+D107+D9</f>
        <v>27457</v>
      </c>
      <c r="E110" s="123">
        <f>E6+E36+E58+E67+E98+E107+E9</f>
        <v>74442</v>
      </c>
      <c r="F110" s="123">
        <f>F6+F36+F58+F67+F98+F107+F9</f>
        <v>17292</v>
      </c>
      <c r="G110" s="123">
        <f>G6+G36+G58+G67+G98+G107+G9</f>
        <v>6712</v>
      </c>
      <c r="H110" s="123">
        <f>H6+H36+H58+H67+H98+H107+H9</f>
        <v>7061</v>
      </c>
      <c r="I110" s="123">
        <f>I6+I36+I58+I67+I98+I107+I9</f>
        <v>218303</v>
      </c>
      <c r="J110" s="123">
        <f>J6+J36+J58+J67+J98+J107+J9</f>
        <v>25333</v>
      </c>
      <c r="K110" s="123">
        <f>K6+K36+K58+K67+K98+K107+K9</f>
        <v>10855</v>
      </c>
      <c r="L110" s="123">
        <f>L6+L36+L58+L67+L98+L107+L9</f>
        <v>36188</v>
      </c>
      <c r="M110" s="174">
        <f>M6+M36+M58+M67+M98+M107+M9</f>
        <v>254491</v>
      </c>
      <c r="N110" s="15"/>
    </row>
    <row r="111" spans="1:14" s="10" customFormat="1" ht="10.5" customHeight="1">
      <c r="A111" s="124"/>
      <c r="B111" s="50" t="s">
        <v>144</v>
      </c>
      <c r="C111" s="120">
        <f>C37+C59+C99+C108+C7+C68</f>
        <v>472</v>
      </c>
      <c r="D111" s="120">
        <f>D37+D59+D99+D108+D7+D68</f>
        <v>135</v>
      </c>
      <c r="E111" s="120">
        <f>E37+E59+E99+E108+E7+E68</f>
        <v>5390</v>
      </c>
      <c r="F111" s="120">
        <f>F37+F59+F99+F108+F7+F68</f>
        <v>6071</v>
      </c>
      <c r="G111" s="120">
        <f>G37+G59+G99+G108+G7+G68</f>
        <v>3126</v>
      </c>
      <c r="H111" s="120">
        <f>H37+H59+H99+H108+H7+H68</f>
        <v>0</v>
      </c>
      <c r="I111" s="120">
        <f>I37+I59+I99+I108+I7+I68</f>
        <v>15194</v>
      </c>
      <c r="J111" s="120">
        <f>J37+J59+J99+J108+J7+J68</f>
        <v>54015</v>
      </c>
      <c r="K111" s="120">
        <f>K37+K59+K99+K108+K7+K68</f>
        <v>513</v>
      </c>
      <c r="L111" s="120">
        <f>L37+L59+L99+L108+L7+L68</f>
        <v>54528</v>
      </c>
      <c r="M111" s="175">
        <f>M37+M59+M99+M108+M7+M68</f>
        <v>69722</v>
      </c>
      <c r="N111" s="15"/>
    </row>
    <row r="112" spans="1:14" s="10" customFormat="1" ht="10.5" customHeight="1" thickBot="1">
      <c r="A112" s="125"/>
      <c r="B112" s="126" t="s">
        <v>157</v>
      </c>
      <c r="C112" s="127">
        <f>SUM(C110:C111)</f>
        <v>85811</v>
      </c>
      <c r="D112" s="127">
        <f aca="true" t="shared" si="43" ref="D112:M112">SUM(D110:D111)</f>
        <v>27592</v>
      </c>
      <c r="E112" s="127">
        <f t="shared" si="43"/>
        <v>79832</v>
      </c>
      <c r="F112" s="127">
        <f t="shared" si="43"/>
        <v>23363</v>
      </c>
      <c r="G112" s="127">
        <f t="shared" si="43"/>
        <v>9838</v>
      </c>
      <c r="H112" s="127">
        <f t="shared" si="43"/>
        <v>7061</v>
      </c>
      <c r="I112" s="127">
        <f t="shared" si="43"/>
        <v>233497</v>
      </c>
      <c r="J112" s="127">
        <f t="shared" si="43"/>
        <v>79348</v>
      </c>
      <c r="K112" s="127">
        <f t="shared" si="43"/>
        <v>11368</v>
      </c>
      <c r="L112" s="127">
        <f t="shared" si="43"/>
        <v>90716</v>
      </c>
      <c r="M112" s="128">
        <f t="shared" si="43"/>
        <v>324213</v>
      </c>
      <c r="N112" s="15"/>
    </row>
    <row r="113" spans="1:14" ht="10.5" customHeight="1">
      <c r="A113" s="39" t="s">
        <v>74</v>
      </c>
      <c r="B113" s="40" t="s">
        <v>167</v>
      </c>
      <c r="C113" s="41">
        <v>24850</v>
      </c>
      <c r="D113" s="41">
        <v>8152</v>
      </c>
      <c r="E113" s="41">
        <v>2193</v>
      </c>
      <c r="F113" s="41"/>
      <c r="G113" s="41"/>
      <c r="H113" s="41"/>
      <c r="I113" s="41">
        <f>SUM(C113:H113)</f>
        <v>35195</v>
      </c>
      <c r="J113" s="41"/>
      <c r="K113" s="41"/>
      <c r="L113" s="41">
        <f>J113+K113</f>
        <v>0</v>
      </c>
      <c r="M113" s="43">
        <f>I113+L113</f>
        <v>35195</v>
      </c>
      <c r="N113" s="6"/>
    </row>
    <row r="114" spans="1:14" ht="10.5" customHeight="1">
      <c r="A114" s="49"/>
      <c r="B114" s="50" t="s">
        <v>144</v>
      </c>
      <c r="C114" s="51">
        <v>-144</v>
      </c>
      <c r="D114" s="51"/>
      <c r="E114" s="51">
        <v>0</v>
      </c>
      <c r="F114" s="51"/>
      <c r="G114" s="51"/>
      <c r="H114" s="51"/>
      <c r="I114" s="51">
        <f>SUM(C114:H114)</f>
        <v>-144</v>
      </c>
      <c r="J114" s="51"/>
      <c r="K114" s="51"/>
      <c r="L114" s="51">
        <f>J114+K114</f>
        <v>0</v>
      </c>
      <c r="M114" s="52">
        <f>I114+L114</f>
        <v>-144</v>
      </c>
      <c r="N114" s="6"/>
    </row>
    <row r="115" spans="1:14" ht="10.5" customHeight="1" thickBot="1">
      <c r="A115" s="71"/>
      <c r="B115" s="45" t="s">
        <v>168</v>
      </c>
      <c r="C115" s="46">
        <f>SUM(C113:C114)</f>
        <v>24706</v>
      </c>
      <c r="D115" s="46">
        <f aca="true" t="shared" si="44" ref="D115:M115">SUM(D113:D114)</f>
        <v>8152</v>
      </c>
      <c r="E115" s="46">
        <f t="shared" si="44"/>
        <v>2193</v>
      </c>
      <c r="F115" s="46">
        <f t="shared" si="44"/>
        <v>0</v>
      </c>
      <c r="G115" s="46">
        <f t="shared" si="44"/>
        <v>0</v>
      </c>
      <c r="H115" s="46">
        <f t="shared" si="44"/>
        <v>0</v>
      </c>
      <c r="I115" s="46">
        <f t="shared" si="44"/>
        <v>35051</v>
      </c>
      <c r="J115" s="46">
        <f t="shared" si="44"/>
        <v>0</v>
      </c>
      <c r="K115" s="46">
        <f t="shared" si="44"/>
        <v>0</v>
      </c>
      <c r="L115" s="46">
        <f t="shared" si="44"/>
        <v>0</v>
      </c>
      <c r="M115" s="48">
        <f t="shared" si="44"/>
        <v>35051</v>
      </c>
      <c r="N115" s="6"/>
    </row>
    <row r="116" spans="1:14" ht="10.5" customHeight="1">
      <c r="A116" s="163" t="s">
        <v>75</v>
      </c>
      <c r="B116" s="39" t="s">
        <v>76</v>
      </c>
      <c r="C116" s="41">
        <v>200</v>
      </c>
      <c r="D116" s="41">
        <v>58</v>
      </c>
      <c r="E116" s="41">
        <v>112</v>
      </c>
      <c r="F116" s="41"/>
      <c r="G116" s="41"/>
      <c r="H116" s="41"/>
      <c r="I116" s="41">
        <f>SUM(C116:H116)</f>
        <v>370</v>
      </c>
      <c r="J116" s="41"/>
      <c r="K116" s="41"/>
      <c r="L116" s="41">
        <f>J116+K116</f>
        <v>0</v>
      </c>
      <c r="M116" s="43">
        <f>I116+L116</f>
        <v>370</v>
      </c>
      <c r="N116" s="6"/>
    </row>
    <row r="117" spans="1:14" ht="10.5" customHeight="1">
      <c r="A117" s="176"/>
      <c r="B117" s="49" t="s">
        <v>144</v>
      </c>
      <c r="C117" s="51">
        <v>32</v>
      </c>
      <c r="D117" s="51">
        <v>14</v>
      </c>
      <c r="E117" s="51">
        <v>98</v>
      </c>
      <c r="F117" s="51"/>
      <c r="G117" s="51"/>
      <c r="H117" s="51"/>
      <c r="I117" s="51">
        <f>SUM(C117:H117)</f>
        <v>144</v>
      </c>
      <c r="J117" s="51"/>
      <c r="K117" s="51"/>
      <c r="L117" s="51">
        <f>J117+K117</f>
        <v>0</v>
      </c>
      <c r="M117" s="52">
        <f>I117+L117</f>
        <v>144</v>
      </c>
      <c r="N117" s="6"/>
    </row>
    <row r="118" spans="1:14" ht="10.5" customHeight="1" thickBot="1">
      <c r="A118" s="176"/>
      <c r="B118" s="44" t="s">
        <v>176</v>
      </c>
      <c r="C118" s="46">
        <f>SUM(C116:C117)</f>
        <v>232</v>
      </c>
      <c r="D118" s="46">
        <f aca="true" t="shared" si="45" ref="D118:L118">SUM(D116:D117)</f>
        <v>72</v>
      </c>
      <c r="E118" s="46">
        <f t="shared" si="45"/>
        <v>210</v>
      </c>
      <c r="F118" s="46">
        <f t="shared" si="45"/>
        <v>0</v>
      </c>
      <c r="G118" s="46">
        <f t="shared" si="45"/>
        <v>0</v>
      </c>
      <c r="H118" s="46">
        <f t="shared" si="45"/>
        <v>0</v>
      </c>
      <c r="I118" s="46">
        <f t="shared" si="45"/>
        <v>514</v>
      </c>
      <c r="J118" s="46">
        <f t="shared" si="45"/>
        <v>0</v>
      </c>
      <c r="K118" s="46">
        <f t="shared" si="45"/>
        <v>0</v>
      </c>
      <c r="L118" s="46">
        <f t="shared" si="45"/>
        <v>0</v>
      </c>
      <c r="M118" s="48">
        <f>I118+L118</f>
        <v>514</v>
      </c>
      <c r="N118" s="6"/>
    </row>
    <row r="119" spans="1:14" ht="10.5" customHeight="1">
      <c r="A119" s="39" t="s">
        <v>77</v>
      </c>
      <c r="B119" s="40" t="s">
        <v>78</v>
      </c>
      <c r="C119" s="41"/>
      <c r="D119" s="41"/>
      <c r="E119" s="41">
        <v>529</v>
      </c>
      <c r="F119" s="41"/>
      <c r="G119" s="41"/>
      <c r="H119" s="41"/>
      <c r="I119" s="41">
        <f>SUM(C119:H119)</f>
        <v>529</v>
      </c>
      <c r="J119" s="41"/>
      <c r="K119" s="41"/>
      <c r="L119" s="41">
        <f>J119+K119</f>
        <v>0</v>
      </c>
      <c r="M119" s="43">
        <f>I119+L119</f>
        <v>529</v>
      </c>
      <c r="N119" s="6"/>
    </row>
    <row r="120" spans="1:14" ht="10.5" customHeight="1">
      <c r="A120" s="49"/>
      <c r="B120" s="50" t="s">
        <v>125</v>
      </c>
      <c r="C120" s="51">
        <v>2696</v>
      </c>
      <c r="D120" s="51">
        <v>907</v>
      </c>
      <c r="E120" s="51">
        <v>5234</v>
      </c>
      <c r="F120" s="51"/>
      <c r="G120" s="51"/>
      <c r="H120" s="51"/>
      <c r="I120" s="51">
        <f>SUM(C120:H120)</f>
        <v>8837</v>
      </c>
      <c r="J120" s="51"/>
      <c r="K120" s="51"/>
      <c r="L120" s="51"/>
      <c r="M120" s="52">
        <f>I120+L120</f>
        <v>8837</v>
      </c>
      <c r="N120" s="6"/>
    </row>
    <row r="121" spans="1:14" s="19" customFormat="1" ht="10.5" customHeight="1">
      <c r="A121" s="88"/>
      <c r="B121" s="83" t="s">
        <v>132</v>
      </c>
      <c r="C121" s="84">
        <f>SUM(C119:C120)</f>
        <v>2696</v>
      </c>
      <c r="D121" s="84">
        <f aca="true" t="shared" si="46" ref="D121:M121">SUM(D119:D120)</f>
        <v>907</v>
      </c>
      <c r="E121" s="84">
        <f t="shared" si="46"/>
        <v>5763</v>
      </c>
      <c r="F121" s="84">
        <f t="shared" si="46"/>
        <v>0</v>
      </c>
      <c r="G121" s="84">
        <f t="shared" si="46"/>
        <v>0</v>
      </c>
      <c r="H121" s="84">
        <f t="shared" si="46"/>
        <v>0</v>
      </c>
      <c r="I121" s="84">
        <f t="shared" si="46"/>
        <v>9366</v>
      </c>
      <c r="J121" s="84">
        <f t="shared" si="46"/>
        <v>0</v>
      </c>
      <c r="K121" s="84">
        <f t="shared" si="46"/>
        <v>0</v>
      </c>
      <c r="L121" s="84">
        <f t="shared" si="46"/>
        <v>0</v>
      </c>
      <c r="M121" s="89">
        <f t="shared" si="46"/>
        <v>9366</v>
      </c>
      <c r="N121" s="20"/>
    </row>
    <row r="122" spans="1:15" s="19" customFormat="1" ht="10.5" customHeight="1">
      <c r="A122" s="88"/>
      <c r="B122" s="83" t="s">
        <v>144</v>
      </c>
      <c r="C122" s="84"/>
      <c r="D122" s="84"/>
      <c r="E122" s="84">
        <v>-196</v>
      </c>
      <c r="F122" s="84"/>
      <c r="G122" s="84"/>
      <c r="H122" s="84"/>
      <c r="I122" s="84">
        <f>SUM(C122:H122)</f>
        <v>-196</v>
      </c>
      <c r="J122" s="84"/>
      <c r="K122" s="84"/>
      <c r="L122" s="84">
        <f>SUM(J121:K121)</f>
        <v>0</v>
      </c>
      <c r="M122" s="89">
        <f>I122+L122</f>
        <v>-196</v>
      </c>
      <c r="N122" s="20">
        <v>170000</v>
      </c>
      <c r="O122" s="19">
        <f>N122*0.15</f>
        <v>25500</v>
      </c>
    </row>
    <row r="123" spans="1:14" s="19" customFormat="1" ht="10.5" customHeight="1" thickBot="1">
      <c r="A123" s="55"/>
      <c r="B123" s="56" t="s">
        <v>177</v>
      </c>
      <c r="C123" s="57">
        <f>SUM(C121:C122)</f>
        <v>2696</v>
      </c>
      <c r="D123" s="57">
        <f aca="true" t="shared" si="47" ref="D123:L123">SUM(D121:D122)</f>
        <v>907</v>
      </c>
      <c r="E123" s="57">
        <f t="shared" si="47"/>
        <v>5567</v>
      </c>
      <c r="F123" s="57">
        <f t="shared" si="47"/>
        <v>0</v>
      </c>
      <c r="G123" s="57">
        <f t="shared" si="47"/>
        <v>0</v>
      </c>
      <c r="H123" s="57">
        <f t="shared" si="47"/>
        <v>0</v>
      </c>
      <c r="I123" s="57">
        <f t="shared" si="47"/>
        <v>9170</v>
      </c>
      <c r="J123" s="57">
        <f t="shared" si="47"/>
        <v>0</v>
      </c>
      <c r="K123" s="57">
        <f t="shared" si="47"/>
        <v>0</v>
      </c>
      <c r="L123" s="57">
        <f t="shared" si="47"/>
        <v>0</v>
      </c>
      <c r="M123" s="58">
        <f>I123+L123</f>
        <v>9170</v>
      </c>
      <c r="N123" s="20">
        <v>25500</v>
      </c>
    </row>
    <row r="124" spans="1:16" ht="10.5" customHeight="1">
      <c r="A124" s="63">
        <v>110</v>
      </c>
      <c r="B124" s="64" t="s">
        <v>79</v>
      </c>
      <c r="C124" s="65"/>
      <c r="D124" s="65"/>
      <c r="E124" s="65">
        <v>3503</v>
      </c>
      <c r="F124" s="65"/>
      <c r="G124" s="65"/>
      <c r="H124" s="65"/>
      <c r="I124" s="65">
        <f>SUM(C124:H124)</f>
        <v>3503</v>
      </c>
      <c r="J124" s="65"/>
      <c r="K124" s="65"/>
      <c r="L124" s="65">
        <f>J124+K124</f>
        <v>0</v>
      </c>
      <c r="M124" s="66">
        <f>I124+L124</f>
        <v>3503</v>
      </c>
      <c r="N124" s="6">
        <f>SUM(N122:N123)</f>
        <v>195500</v>
      </c>
      <c r="P124">
        <f>917800*0.15</f>
        <v>137670</v>
      </c>
    </row>
    <row r="125" spans="1:14" ht="10.5" customHeight="1">
      <c r="A125" s="49"/>
      <c r="B125" s="50" t="s">
        <v>125</v>
      </c>
      <c r="C125" s="51">
        <v>1189</v>
      </c>
      <c r="D125" s="51">
        <v>404</v>
      </c>
      <c r="E125" s="51">
        <v>314</v>
      </c>
      <c r="F125" s="51"/>
      <c r="G125" s="51"/>
      <c r="H125" s="51"/>
      <c r="I125" s="51">
        <f>SUM(C125:H125)</f>
        <v>1907</v>
      </c>
      <c r="J125" s="51"/>
      <c r="K125" s="51"/>
      <c r="L125" s="51"/>
      <c r="M125" s="52">
        <f>I125+L125</f>
        <v>1907</v>
      </c>
      <c r="N125" s="6"/>
    </row>
    <row r="126" spans="1:14" s="19" customFormat="1" ht="10.5" customHeight="1" thickBot="1">
      <c r="A126" s="53"/>
      <c r="B126" s="54" t="s">
        <v>133</v>
      </c>
      <c r="C126" s="75">
        <f>SUM(C124:C125)</f>
        <v>1189</v>
      </c>
      <c r="D126" s="75">
        <f aca="true" t="shared" si="48" ref="D126:M126">SUM(D124:D125)</f>
        <v>404</v>
      </c>
      <c r="E126" s="75">
        <f t="shared" si="48"/>
        <v>3817</v>
      </c>
      <c r="F126" s="75">
        <f t="shared" si="48"/>
        <v>0</v>
      </c>
      <c r="G126" s="75">
        <f t="shared" si="48"/>
        <v>0</v>
      </c>
      <c r="H126" s="75">
        <f t="shared" si="48"/>
        <v>0</v>
      </c>
      <c r="I126" s="75">
        <f t="shared" si="48"/>
        <v>5410</v>
      </c>
      <c r="J126" s="75">
        <f t="shared" si="48"/>
        <v>0</v>
      </c>
      <c r="K126" s="75">
        <f t="shared" si="48"/>
        <v>0</v>
      </c>
      <c r="L126" s="75">
        <f t="shared" si="48"/>
        <v>0</v>
      </c>
      <c r="M126" s="76">
        <f t="shared" si="48"/>
        <v>5410</v>
      </c>
      <c r="N126" s="20"/>
    </row>
    <row r="127" spans="1:14" s="5" customFormat="1" ht="10.5" customHeight="1">
      <c r="A127" s="92">
        <v>2</v>
      </c>
      <c r="B127" s="93" t="s">
        <v>108</v>
      </c>
      <c r="C127" s="94">
        <f aca="true" t="shared" si="49" ref="C127:M127">C113+C116+C121+C126</f>
        <v>28935</v>
      </c>
      <c r="D127" s="94">
        <f t="shared" si="49"/>
        <v>9521</v>
      </c>
      <c r="E127" s="94">
        <f t="shared" si="49"/>
        <v>11885</v>
      </c>
      <c r="F127" s="94">
        <f t="shared" si="49"/>
        <v>0</v>
      </c>
      <c r="G127" s="94">
        <f t="shared" si="49"/>
        <v>0</v>
      </c>
      <c r="H127" s="94">
        <f t="shared" si="49"/>
        <v>0</v>
      </c>
      <c r="I127" s="94">
        <f t="shared" si="49"/>
        <v>50341</v>
      </c>
      <c r="J127" s="94">
        <f t="shared" si="49"/>
        <v>0</v>
      </c>
      <c r="K127" s="94">
        <f t="shared" si="49"/>
        <v>0</v>
      </c>
      <c r="L127" s="94">
        <f t="shared" si="49"/>
        <v>0</v>
      </c>
      <c r="M127" s="95">
        <f t="shared" si="49"/>
        <v>50341</v>
      </c>
      <c r="N127" s="16"/>
    </row>
    <row r="128" spans="1:14" s="5" customFormat="1" ht="10.5" customHeight="1">
      <c r="A128" s="96"/>
      <c r="B128" s="90" t="s">
        <v>144</v>
      </c>
      <c r="C128" s="91">
        <f aca="true" t="shared" si="50" ref="C128:M128">C114+C117+C122</f>
        <v>-112</v>
      </c>
      <c r="D128" s="91">
        <f t="shared" si="50"/>
        <v>14</v>
      </c>
      <c r="E128" s="91">
        <f t="shared" si="50"/>
        <v>-98</v>
      </c>
      <c r="F128" s="91">
        <f t="shared" si="50"/>
        <v>0</v>
      </c>
      <c r="G128" s="91">
        <f t="shared" si="50"/>
        <v>0</v>
      </c>
      <c r="H128" s="91">
        <f t="shared" si="50"/>
        <v>0</v>
      </c>
      <c r="I128" s="91">
        <f t="shared" si="50"/>
        <v>-196</v>
      </c>
      <c r="J128" s="91">
        <f t="shared" si="50"/>
        <v>0</v>
      </c>
      <c r="K128" s="91">
        <f t="shared" si="50"/>
        <v>0</v>
      </c>
      <c r="L128" s="91">
        <f t="shared" si="50"/>
        <v>0</v>
      </c>
      <c r="M128" s="97">
        <f t="shared" si="50"/>
        <v>-196</v>
      </c>
      <c r="N128" s="16"/>
    </row>
    <row r="129" spans="1:13" s="143" customFormat="1" ht="10.5" customHeight="1" thickBot="1">
      <c r="A129" s="109"/>
      <c r="B129" s="110" t="s">
        <v>169</v>
      </c>
      <c r="C129" s="111">
        <f>SUM(C127:C128)</f>
        <v>28823</v>
      </c>
      <c r="D129" s="111">
        <f aca="true" t="shared" si="51" ref="D129:M129">SUM(D127:D128)</f>
        <v>9535</v>
      </c>
      <c r="E129" s="111">
        <f t="shared" si="51"/>
        <v>11787</v>
      </c>
      <c r="F129" s="111">
        <f t="shared" si="51"/>
        <v>0</v>
      </c>
      <c r="G129" s="111">
        <f t="shared" si="51"/>
        <v>0</v>
      </c>
      <c r="H129" s="111">
        <f t="shared" si="51"/>
        <v>0</v>
      </c>
      <c r="I129" s="111">
        <f t="shared" si="51"/>
        <v>50145</v>
      </c>
      <c r="J129" s="111">
        <f t="shared" si="51"/>
        <v>0</v>
      </c>
      <c r="K129" s="111">
        <f t="shared" si="51"/>
        <v>0</v>
      </c>
      <c r="L129" s="111">
        <f t="shared" si="51"/>
        <v>0</v>
      </c>
      <c r="M129" s="112">
        <f t="shared" si="51"/>
        <v>50145</v>
      </c>
    </row>
    <row r="130" spans="1:14" ht="10.5" customHeight="1">
      <c r="A130" s="63" t="s">
        <v>80</v>
      </c>
      <c r="B130" s="64" t="s">
        <v>81</v>
      </c>
      <c r="C130" s="65">
        <v>61237</v>
      </c>
      <c r="D130" s="65">
        <v>20022</v>
      </c>
      <c r="E130" s="65">
        <v>7644</v>
      </c>
      <c r="F130" s="65">
        <v>282</v>
      </c>
      <c r="G130" s="65"/>
      <c r="H130" s="65"/>
      <c r="I130" s="65">
        <f aca="true" t="shared" si="52" ref="I130:I145">SUM(C130:H130)</f>
        <v>89185</v>
      </c>
      <c r="J130" s="65"/>
      <c r="K130" s="65"/>
      <c r="L130" s="65">
        <f>J130+K130</f>
        <v>0</v>
      </c>
      <c r="M130" s="66">
        <f>I130+L130</f>
        <v>89185</v>
      </c>
      <c r="N130" s="6"/>
    </row>
    <row r="131" spans="1:14" ht="10.5" customHeight="1">
      <c r="A131" s="49"/>
      <c r="B131" s="50" t="s">
        <v>144</v>
      </c>
      <c r="C131" s="51">
        <v>-1155</v>
      </c>
      <c r="D131" s="51">
        <v>-369</v>
      </c>
      <c r="E131" s="51">
        <v>177</v>
      </c>
      <c r="F131" s="51">
        <v>230</v>
      </c>
      <c r="G131" s="51"/>
      <c r="H131" s="51"/>
      <c r="I131" s="51">
        <f t="shared" si="52"/>
        <v>-1117</v>
      </c>
      <c r="J131" s="51"/>
      <c r="K131" s="51"/>
      <c r="L131" s="51">
        <f>J131+K131</f>
        <v>0</v>
      </c>
      <c r="M131" s="52">
        <f>I131+L131</f>
        <v>-1117</v>
      </c>
      <c r="N131" s="6"/>
    </row>
    <row r="132" spans="1:14" ht="10.5" customHeight="1" thickBot="1">
      <c r="A132" s="71"/>
      <c r="B132" s="72" t="s">
        <v>147</v>
      </c>
      <c r="C132" s="73">
        <f>SUM(C130:C131)</f>
        <v>60082</v>
      </c>
      <c r="D132" s="73">
        <f aca="true" t="shared" si="53" ref="D132:M132">SUM(D130:D131)</f>
        <v>19653</v>
      </c>
      <c r="E132" s="73">
        <f t="shared" si="53"/>
        <v>7821</v>
      </c>
      <c r="F132" s="73">
        <f t="shared" si="53"/>
        <v>512</v>
      </c>
      <c r="G132" s="73">
        <f t="shared" si="53"/>
        <v>0</v>
      </c>
      <c r="H132" s="73">
        <f t="shared" si="53"/>
        <v>0</v>
      </c>
      <c r="I132" s="73">
        <f t="shared" si="53"/>
        <v>88068</v>
      </c>
      <c r="J132" s="73">
        <f t="shared" si="53"/>
        <v>0</v>
      </c>
      <c r="K132" s="73">
        <f t="shared" si="53"/>
        <v>0</v>
      </c>
      <c r="L132" s="73">
        <f t="shared" si="53"/>
        <v>0</v>
      </c>
      <c r="M132" s="74">
        <f t="shared" si="53"/>
        <v>88068</v>
      </c>
      <c r="N132" s="6"/>
    </row>
    <row r="133" spans="1:14" ht="10.5" customHeight="1">
      <c r="A133" s="63" t="s">
        <v>82</v>
      </c>
      <c r="B133" s="64" t="s">
        <v>83</v>
      </c>
      <c r="C133" s="65">
        <v>5471</v>
      </c>
      <c r="D133" s="65">
        <v>1795</v>
      </c>
      <c r="E133" s="65">
        <v>370</v>
      </c>
      <c r="F133" s="65"/>
      <c r="G133" s="65"/>
      <c r="H133" s="65"/>
      <c r="I133" s="65">
        <f t="shared" si="52"/>
        <v>7636</v>
      </c>
      <c r="J133" s="65"/>
      <c r="K133" s="65"/>
      <c r="L133" s="65">
        <f>J133+K133</f>
        <v>0</v>
      </c>
      <c r="M133" s="66">
        <f aca="true" t="shared" si="54" ref="M133:M140">I133+L133</f>
        <v>7636</v>
      </c>
      <c r="N133" s="6"/>
    </row>
    <row r="134" spans="1:15" ht="10.5" customHeight="1">
      <c r="A134" s="49"/>
      <c r="B134" s="50" t="s">
        <v>144</v>
      </c>
      <c r="C134" s="51">
        <v>-291</v>
      </c>
      <c r="D134" s="51">
        <v>-93</v>
      </c>
      <c r="E134" s="51"/>
      <c r="F134" s="51"/>
      <c r="G134" s="51"/>
      <c r="H134" s="51"/>
      <c r="I134" s="65">
        <f t="shared" si="52"/>
        <v>-384</v>
      </c>
      <c r="J134" s="51"/>
      <c r="K134" s="51"/>
      <c r="L134" s="65">
        <f>J134+K134</f>
        <v>0</v>
      </c>
      <c r="M134" s="66">
        <f t="shared" si="54"/>
        <v>-384</v>
      </c>
      <c r="N134" s="6"/>
      <c r="O134">
        <v>92250</v>
      </c>
    </row>
    <row r="135" spans="1:15" ht="10.5" customHeight="1" thickBot="1">
      <c r="A135" s="59"/>
      <c r="B135" s="60" t="s">
        <v>178</v>
      </c>
      <c r="C135" s="61">
        <f>SUM(C133:C134)</f>
        <v>5180</v>
      </c>
      <c r="D135" s="61">
        <f aca="true" t="shared" si="55" ref="D135:L135">SUM(D133:D134)</f>
        <v>1702</v>
      </c>
      <c r="E135" s="61">
        <f t="shared" si="55"/>
        <v>370</v>
      </c>
      <c r="F135" s="61">
        <f t="shared" si="55"/>
        <v>0</v>
      </c>
      <c r="G135" s="61">
        <f t="shared" si="55"/>
        <v>0</v>
      </c>
      <c r="H135" s="61">
        <f t="shared" si="55"/>
        <v>0</v>
      </c>
      <c r="I135" s="61">
        <f t="shared" si="55"/>
        <v>7252</v>
      </c>
      <c r="J135" s="61">
        <f t="shared" si="55"/>
        <v>0</v>
      </c>
      <c r="K135" s="61">
        <f t="shared" si="55"/>
        <v>0</v>
      </c>
      <c r="L135" s="61">
        <f t="shared" si="55"/>
        <v>0</v>
      </c>
      <c r="M135" s="62">
        <f t="shared" si="54"/>
        <v>7252</v>
      </c>
      <c r="N135" s="6"/>
      <c r="O135">
        <v>25500</v>
      </c>
    </row>
    <row r="136" spans="1:15" ht="10.5" customHeight="1">
      <c r="A136" s="39" t="s">
        <v>84</v>
      </c>
      <c r="B136" s="40" t="s">
        <v>85</v>
      </c>
      <c r="C136" s="41">
        <v>10980</v>
      </c>
      <c r="D136" s="41">
        <v>3623</v>
      </c>
      <c r="E136" s="41">
        <v>171</v>
      </c>
      <c r="F136" s="41"/>
      <c r="G136" s="41"/>
      <c r="H136" s="41"/>
      <c r="I136" s="41">
        <f t="shared" si="52"/>
        <v>14774</v>
      </c>
      <c r="J136" s="41"/>
      <c r="K136" s="41"/>
      <c r="L136" s="41">
        <f>J136+K136</f>
        <v>0</v>
      </c>
      <c r="M136" s="43">
        <f t="shared" si="54"/>
        <v>14774</v>
      </c>
      <c r="N136" s="6"/>
      <c r="O136">
        <v>73920</v>
      </c>
    </row>
    <row r="137" spans="1:15" ht="10.5" customHeight="1">
      <c r="A137" s="49"/>
      <c r="B137" s="50" t="s">
        <v>144</v>
      </c>
      <c r="C137" s="51">
        <v>-1350</v>
      </c>
      <c r="D137" s="51">
        <v>-432</v>
      </c>
      <c r="E137" s="51"/>
      <c r="F137" s="51"/>
      <c r="G137" s="51"/>
      <c r="H137" s="51"/>
      <c r="I137" s="51">
        <f t="shared" si="52"/>
        <v>-1782</v>
      </c>
      <c r="J137" s="51"/>
      <c r="K137" s="51"/>
      <c r="L137" s="51">
        <f>J137+K137</f>
        <v>0</v>
      </c>
      <c r="M137" s="52">
        <f t="shared" si="54"/>
        <v>-1782</v>
      </c>
      <c r="N137" s="6"/>
      <c r="O137">
        <f>SUM(O134:O136)</f>
        <v>191670</v>
      </c>
    </row>
    <row r="138" spans="1:15" ht="10.5" customHeight="1" thickBot="1">
      <c r="A138" s="71"/>
      <c r="B138" s="72" t="s">
        <v>180</v>
      </c>
      <c r="C138" s="73">
        <f>SUM(C136:C137)</f>
        <v>9630</v>
      </c>
      <c r="D138" s="73">
        <f aca="true" t="shared" si="56" ref="D138:L138">SUM(D136:D137)</f>
        <v>3191</v>
      </c>
      <c r="E138" s="73">
        <f t="shared" si="56"/>
        <v>171</v>
      </c>
      <c r="F138" s="73">
        <f t="shared" si="56"/>
        <v>0</v>
      </c>
      <c r="G138" s="73">
        <f t="shared" si="56"/>
        <v>0</v>
      </c>
      <c r="H138" s="73">
        <f t="shared" si="56"/>
        <v>0</v>
      </c>
      <c r="I138" s="73">
        <f t="shared" si="56"/>
        <v>12992</v>
      </c>
      <c r="J138" s="73">
        <f t="shared" si="56"/>
        <v>0</v>
      </c>
      <c r="K138" s="73">
        <f t="shared" si="56"/>
        <v>0</v>
      </c>
      <c r="L138" s="73">
        <f t="shared" si="56"/>
        <v>0</v>
      </c>
      <c r="M138" s="74">
        <f t="shared" si="54"/>
        <v>12992</v>
      </c>
      <c r="N138" s="13">
        <f>N149+N122+N73</f>
        <v>917800</v>
      </c>
      <c r="O138" s="164">
        <f>N74+N151+N123</f>
        <v>191670</v>
      </c>
    </row>
    <row r="139" spans="1:14" ht="12" customHeight="1">
      <c r="A139" s="39" t="s">
        <v>119</v>
      </c>
      <c r="B139" s="40" t="s">
        <v>197</v>
      </c>
      <c r="C139" s="41"/>
      <c r="D139" s="41"/>
      <c r="E139" s="41">
        <v>786</v>
      </c>
      <c r="F139" s="41"/>
      <c r="G139" s="41"/>
      <c r="H139" s="41"/>
      <c r="I139" s="41">
        <f t="shared" si="52"/>
        <v>786</v>
      </c>
      <c r="J139" s="41"/>
      <c r="K139" s="41"/>
      <c r="L139" s="41"/>
      <c r="M139" s="43">
        <f t="shared" si="54"/>
        <v>786</v>
      </c>
      <c r="N139" s="6"/>
    </row>
    <row r="140" spans="1:14" ht="12" customHeight="1">
      <c r="A140" s="49"/>
      <c r="B140" s="50" t="s">
        <v>125</v>
      </c>
      <c r="C140" s="51">
        <v>4282</v>
      </c>
      <c r="D140" s="51">
        <v>1440</v>
      </c>
      <c r="E140" s="51">
        <v>8677</v>
      </c>
      <c r="F140" s="51"/>
      <c r="G140" s="51"/>
      <c r="H140" s="51"/>
      <c r="I140" s="51">
        <f t="shared" si="52"/>
        <v>14399</v>
      </c>
      <c r="J140" s="51"/>
      <c r="K140" s="51"/>
      <c r="L140" s="51">
        <v>0</v>
      </c>
      <c r="M140" s="52">
        <f t="shared" si="54"/>
        <v>14399</v>
      </c>
      <c r="N140" s="6"/>
    </row>
    <row r="141" spans="1:14" s="19" customFormat="1" ht="12" customHeight="1">
      <c r="A141" s="88"/>
      <c r="B141" s="83" t="s">
        <v>134</v>
      </c>
      <c r="C141" s="84">
        <f>SUM(C139:C140)</f>
        <v>4282</v>
      </c>
      <c r="D141" s="84">
        <f aca="true" t="shared" si="57" ref="D141:M141">SUM(D139:D140)</f>
        <v>1440</v>
      </c>
      <c r="E141" s="84">
        <f t="shared" si="57"/>
        <v>9463</v>
      </c>
      <c r="F141" s="84">
        <f t="shared" si="57"/>
        <v>0</v>
      </c>
      <c r="G141" s="84">
        <f t="shared" si="57"/>
        <v>0</v>
      </c>
      <c r="H141" s="84">
        <f t="shared" si="57"/>
        <v>0</v>
      </c>
      <c r="I141" s="84">
        <f t="shared" si="57"/>
        <v>15185</v>
      </c>
      <c r="J141" s="84">
        <f t="shared" si="57"/>
        <v>0</v>
      </c>
      <c r="K141" s="84">
        <f t="shared" si="57"/>
        <v>0</v>
      </c>
      <c r="L141" s="84">
        <f t="shared" si="57"/>
        <v>0</v>
      </c>
      <c r="M141" s="89">
        <f t="shared" si="57"/>
        <v>15185</v>
      </c>
      <c r="N141" s="20"/>
    </row>
    <row r="142" spans="1:14" s="19" customFormat="1" ht="12" customHeight="1">
      <c r="A142" s="88"/>
      <c r="B142" s="83" t="s">
        <v>144</v>
      </c>
      <c r="C142" s="84"/>
      <c r="D142" s="84"/>
      <c r="E142" s="84">
        <v>-628</v>
      </c>
      <c r="F142" s="84"/>
      <c r="G142" s="84"/>
      <c r="H142" s="84"/>
      <c r="I142" s="84">
        <f>SUM(C142:H142)</f>
        <v>-628</v>
      </c>
      <c r="J142" s="84"/>
      <c r="K142" s="84"/>
      <c r="L142" s="84">
        <f>SUM(J142:K142)</f>
        <v>0</v>
      </c>
      <c r="M142" s="89">
        <f>I142+L142</f>
        <v>-628</v>
      </c>
      <c r="N142" s="20"/>
    </row>
    <row r="143" spans="1:14" s="19" customFormat="1" ht="12" customHeight="1" thickBot="1">
      <c r="A143" s="53"/>
      <c r="B143" s="54" t="s">
        <v>179</v>
      </c>
      <c r="C143" s="75">
        <f>SUM(C141:C142)</f>
        <v>4282</v>
      </c>
      <c r="D143" s="75">
        <f aca="true" t="shared" si="58" ref="D143:L143">SUM(D141:D142)</f>
        <v>1440</v>
      </c>
      <c r="E143" s="75">
        <f t="shared" si="58"/>
        <v>8835</v>
      </c>
      <c r="F143" s="75">
        <f t="shared" si="58"/>
        <v>0</v>
      </c>
      <c r="G143" s="75">
        <f t="shared" si="58"/>
        <v>0</v>
      </c>
      <c r="H143" s="75">
        <f t="shared" si="58"/>
        <v>0</v>
      </c>
      <c r="I143" s="75">
        <f t="shared" si="58"/>
        <v>14557</v>
      </c>
      <c r="J143" s="75">
        <f t="shared" si="58"/>
        <v>0</v>
      </c>
      <c r="K143" s="75">
        <f t="shared" si="58"/>
        <v>0</v>
      </c>
      <c r="L143" s="75">
        <f t="shared" si="58"/>
        <v>0</v>
      </c>
      <c r="M143" s="76">
        <f>I143+L143</f>
        <v>14557</v>
      </c>
      <c r="N143" s="20"/>
    </row>
    <row r="144" spans="1:14" s="21" customFormat="1" ht="12" customHeight="1">
      <c r="A144" s="39" t="s">
        <v>86</v>
      </c>
      <c r="B144" s="40" t="s">
        <v>87</v>
      </c>
      <c r="C144" s="41">
        <v>6875</v>
      </c>
      <c r="D144" s="41">
        <v>2359</v>
      </c>
      <c r="E144" s="41">
        <v>7220</v>
      </c>
      <c r="F144" s="41"/>
      <c r="G144" s="41"/>
      <c r="H144" s="41"/>
      <c r="I144" s="41">
        <f t="shared" si="52"/>
        <v>16454</v>
      </c>
      <c r="J144" s="41"/>
      <c r="K144" s="41"/>
      <c r="L144" s="41">
        <f>J144+K144</f>
        <v>0</v>
      </c>
      <c r="M144" s="43">
        <f>I144+L144</f>
        <v>16454</v>
      </c>
      <c r="N144" s="22"/>
    </row>
    <row r="145" spans="1:14" s="24" customFormat="1" ht="12" customHeight="1">
      <c r="A145" s="49"/>
      <c r="B145" s="50" t="s">
        <v>125</v>
      </c>
      <c r="C145" s="50">
        <v>810</v>
      </c>
      <c r="D145" s="50">
        <v>276</v>
      </c>
      <c r="E145" s="50">
        <v>223</v>
      </c>
      <c r="F145" s="50"/>
      <c r="G145" s="50"/>
      <c r="H145" s="50"/>
      <c r="I145" s="51">
        <f t="shared" si="52"/>
        <v>1309</v>
      </c>
      <c r="J145" s="50"/>
      <c r="K145" s="50"/>
      <c r="L145" s="50"/>
      <c r="M145" s="52">
        <f>I145+L145</f>
        <v>1309</v>
      </c>
      <c r="N145" s="22"/>
    </row>
    <row r="146" spans="1:14" s="25" customFormat="1" ht="12" customHeight="1">
      <c r="A146" s="88"/>
      <c r="B146" s="83" t="s">
        <v>135</v>
      </c>
      <c r="C146" s="84">
        <f>SUM(C144:C145)</f>
        <v>7685</v>
      </c>
      <c r="D146" s="84">
        <f>SUM(D144:D145)</f>
        <v>2635</v>
      </c>
      <c r="E146" s="84">
        <f aca="true" t="shared" si="59" ref="E146:M146">SUM(E144:E145)</f>
        <v>7443</v>
      </c>
      <c r="F146" s="84">
        <f t="shared" si="59"/>
        <v>0</v>
      </c>
      <c r="G146" s="84">
        <f t="shared" si="59"/>
        <v>0</v>
      </c>
      <c r="H146" s="84">
        <f t="shared" si="59"/>
        <v>0</v>
      </c>
      <c r="I146" s="84">
        <f t="shared" si="59"/>
        <v>17763</v>
      </c>
      <c r="J146" s="84">
        <f t="shared" si="59"/>
        <v>0</v>
      </c>
      <c r="K146" s="84">
        <f t="shared" si="59"/>
        <v>0</v>
      </c>
      <c r="L146" s="84">
        <f t="shared" si="59"/>
        <v>0</v>
      </c>
      <c r="M146" s="89">
        <f t="shared" si="59"/>
        <v>17763</v>
      </c>
      <c r="N146" s="23"/>
    </row>
    <row r="147" spans="1:14" s="25" customFormat="1" ht="12" customHeight="1">
      <c r="A147" s="88"/>
      <c r="B147" s="83" t="s">
        <v>144</v>
      </c>
      <c r="C147" s="84"/>
      <c r="D147" s="84"/>
      <c r="E147" s="84">
        <v>1000</v>
      </c>
      <c r="F147" s="84"/>
      <c r="G147" s="84"/>
      <c r="H147" s="84"/>
      <c r="I147" s="84">
        <f>SUM(C147:H147)</f>
        <v>1000</v>
      </c>
      <c r="J147" s="84"/>
      <c r="K147" s="84"/>
      <c r="L147" s="84">
        <f>SUM(J147:K147)</f>
        <v>0</v>
      </c>
      <c r="M147" s="89">
        <f>I147+L147</f>
        <v>1000</v>
      </c>
      <c r="N147" s="23"/>
    </row>
    <row r="148" spans="1:14" s="25" customFormat="1" ht="12" customHeight="1" thickBot="1">
      <c r="A148" s="55"/>
      <c r="B148" s="56" t="s">
        <v>190</v>
      </c>
      <c r="C148" s="57">
        <f>SUM(C146:C147)</f>
        <v>7685</v>
      </c>
      <c r="D148" s="57">
        <f aca="true" t="shared" si="60" ref="D148:M148">SUM(D146:D147)</f>
        <v>2635</v>
      </c>
      <c r="E148" s="57">
        <f t="shared" si="60"/>
        <v>8443</v>
      </c>
      <c r="F148" s="57">
        <f t="shared" si="60"/>
        <v>0</v>
      </c>
      <c r="G148" s="57">
        <f t="shared" si="60"/>
        <v>0</v>
      </c>
      <c r="H148" s="57">
        <f t="shared" si="60"/>
        <v>0</v>
      </c>
      <c r="I148" s="57">
        <f t="shared" si="60"/>
        <v>18763</v>
      </c>
      <c r="J148" s="57">
        <f t="shared" si="60"/>
        <v>0</v>
      </c>
      <c r="K148" s="57">
        <f t="shared" si="60"/>
        <v>0</v>
      </c>
      <c r="L148" s="57">
        <f t="shared" si="60"/>
        <v>0</v>
      </c>
      <c r="M148" s="58">
        <f t="shared" si="60"/>
        <v>18763</v>
      </c>
      <c r="N148" s="23"/>
    </row>
    <row r="149" spans="1:16" s="5" customFormat="1" ht="12" customHeight="1">
      <c r="A149" s="92">
        <v>3</v>
      </c>
      <c r="B149" s="140" t="s">
        <v>88</v>
      </c>
      <c r="C149" s="141">
        <f>C130+C133+C136+C141+C146</f>
        <v>89655</v>
      </c>
      <c r="D149" s="141">
        <f>D130+D133+D136+D141+D146</f>
        <v>29515</v>
      </c>
      <c r="E149" s="141">
        <f>E130+E133+E136+E141+E146</f>
        <v>25091</v>
      </c>
      <c r="F149" s="141">
        <f>F130+F133+F136+F141+F146</f>
        <v>282</v>
      </c>
      <c r="G149" s="141">
        <f>G130+G133+G136+G141+G146</f>
        <v>0</v>
      </c>
      <c r="H149" s="141">
        <f>H130+H133+H136+H141+H146</f>
        <v>0</v>
      </c>
      <c r="I149" s="141">
        <f>I130+I133+I136+I141+I146</f>
        <v>144543</v>
      </c>
      <c r="J149" s="141">
        <f>J130+J133+J136+J141+J146</f>
        <v>0</v>
      </c>
      <c r="K149" s="141">
        <f>K130+K133+K136+K141+K146</f>
        <v>0</v>
      </c>
      <c r="L149" s="141">
        <f>L130+L133+L136+L141+L146</f>
        <v>0</v>
      </c>
      <c r="M149" s="142">
        <f>M130+M133+M136+M141+M146</f>
        <v>144543</v>
      </c>
      <c r="N149" s="16">
        <v>492800</v>
      </c>
      <c r="O149" s="5">
        <f>N149*0.15</f>
        <v>73920</v>
      </c>
      <c r="P149" s="5">
        <f>O149+61350</f>
        <v>135270</v>
      </c>
    </row>
    <row r="150" spans="1:14" s="5" customFormat="1" ht="12" customHeight="1">
      <c r="A150" s="96"/>
      <c r="B150" s="90" t="s">
        <v>144</v>
      </c>
      <c r="C150" s="91">
        <f>C131+C134+C137+C142+C147</f>
        <v>-2796</v>
      </c>
      <c r="D150" s="91">
        <f>D131+D134+D137+D142+D147</f>
        <v>-894</v>
      </c>
      <c r="E150" s="91">
        <f>E131+E134+E137+E142+E147</f>
        <v>549</v>
      </c>
      <c r="F150" s="91">
        <f>F131+F134+F137+F142+F147</f>
        <v>230</v>
      </c>
      <c r="G150" s="91">
        <f>G131+G134+G137+G142+G147</f>
        <v>0</v>
      </c>
      <c r="H150" s="91">
        <f>H131+H134+H137+H142+H147</f>
        <v>0</v>
      </c>
      <c r="I150" s="91">
        <f>I131+I134+I137+I142+I147</f>
        <v>-2911</v>
      </c>
      <c r="J150" s="91">
        <f>J131+J134+J137+J142+J147</f>
        <v>0</v>
      </c>
      <c r="K150" s="91">
        <f>K131+K134+K137+K142+K147</f>
        <v>0</v>
      </c>
      <c r="L150" s="91">
        <f>L131+L134+L137+L142+L147</f>
        <v>0</v>
      </c>
      <c r="M150" s="97">
        <f>M131+M134+M137+M142+M147</f>
        <v>-2911</v>
      </c>
      <c r="N150" s="16"/>
    </row>
    <row r="151" spans="1:14" s="5" customFormat="1" ht="12" customHeight="1" thickBot="1">
      <c r="A151" s="98"/>
      <c r="B151" s="99" t="s">
        <v>158</v>
      </c>
      <c r="C151" s="100">
        <f>SUM(C149:C150)</f>
        <v>86859</v>
      </c>
      <c r="D151" s="100">
        <f aca="true" t="shared" si="61" ref="D151:M151">SUM(D149:D150)</f>
        <v>28621</v>
      </c>
      <c r="E151" s="100">
        <f t="shared" si="61"/>
        <v>25640</v>
      </c>
      <c r="F151" s="100">
        <f t="shared" si="61"/>
        <v>512</v>
      </c>
      <c r="G151" s="100">
        <f t="shared" si="61"/>
        <v>0</v>
      </c>
      <c r="H151" s="100">
        <f t="shared" si="61"/>
        <v>0</v>
      </c>
      <c r="I151" s="100">
        <f t="shared" si="61"/>
        <v>141632</v>
      </c>
      <c r="J151" s="100">
        <f t="shared" si="61"/>
        <v>0</v>
      </c>
      <c r="K151" s="100">
        <f t="shared" si="61"/>
        <v>0</v>
      </c>
      <c r="L151" s="100">
        <f t="shared" si="61"/>
        <v>0</v>
      </c>
      <c r="M151" s="101">
        <f t="shared" si="61"/>
        <v>141632</v>
      </c>
      <c r="N151" s="16">
        <f>N149*0.15</f>
        <v>73920</v>
      </c>
    </row>
    <row r="152" spans="1:15" ht="12" customHeight="1">
      <c r="A152" s="63" t="s">
        <v>89</v>
      </c>
      <c r="B152" s="64" t="s">
        <v>90</v>
      </c>
      <c r="C152" s="65">
        <v>6814</v>
      </c>
      <c r="D152" s="65">
        <v>2329</v>
      </c>
      <c r="E152" s="65">
        <v>2061</v>
      </c>
      <c r="F152" s="65"/>
      <c r="G152" s="65"/>
      <c r="H152" s="65"/>
      <c r="I152" s="65">
        <f>SUM(C152:H152)</f>
        <v>11204</v>
      </c>
      <c r="J152" s="65"/>
      <c r="K152" s="65"/>
      <c r="L152" s="65">
        <f>J152+K152</f>
        <v>0</v>
      </c>
      <c r="M152" s="66">
        <f>I152+L152</f>
        <v>11204</v>
      </c>
      <c r="N152" s="13">
        <f>SUM(N149:N151)</f>
        <v>566720</v>
      </c>
      <c r="O152" s="164">
        <f>N149+N151+61350</f>
        <v>628070</v>
      </c>
    </row>
    <row r="153" spans="1:14" ht="12" customHeight="1">
      <c r="A153" s="49"/>
      <c r="B153" s="50" t="s">
        <v>125</v>
      </c>
      <c r="C153" s="51">
        <v>155</v>
      </c>
      <c r="D153" s="51">
        <v>53</v>
      </c>
      <c r="E153" s="51">
        <v>40</v>
      </c>
      <c r="F153" s="51"/>
      <c r="G153" s="51"/>
      <c r="H153" s="51"/>
      <c r="I153" s="51">
        <f>SUM(C153:H153)</f>
        <v>248</v>
      </c>
      <c r="J153" s="51"/>
      <c r="K153" s="51"/>
      <c r="L153" s="51"/>
      <c r="M153" s="52">
        <f>I153+L153</f>
        <v>248</v>
      </c>
      <c r="N153" s="6">
        <v>61350</v>
      </c>
    </row>
    <row r="154" spans="1:14" s="19" customFormat="1" ht="12" customHeight="1" thickBot="1">
      <c r="A154" s="55"/>
      <c r="B154" s="56" t="s">
        <v>138</v>
      </c>
      <c r="C154" s="57">
        <f>SUM(C152:C153)</f>
        <v>6969</v>
      </c>
      <c r="D154" s="57">
        <f aca="true" t="shared" si="62" ref="D154:M154">SUM(D152:D153)</f>
        <v>2382</v>
      </c>
      <c r="E154" s="57">
        <f t="shared" si="62"/>
        <v>2101</v>
      </c>
      <c r="F154" s="57">
        <f t="shared" si="62"/>
        <v>0</v>
      </c>
      <c r="G154" s="57">
        <f t="shared" si="62"/>
        <v>0</v>
      </c>
      <c r="H154" s="57">
        <f t="shared" si="62"/>
        <v>0</v>
      </c>
      <c r="I154" s="57">
        <f t="shared" si="62"/>
        <v>11452</v>
      </c>
      <c r="J154" s="57">
        <f t="shared" si="62"/>
        <v>0</v>
      </c>
      <c r="K154" s="57">
        <f t="shared" si="62"/>
        <v>0</v>
      </c>
      <c r="L154" s="57">
        <f t="shared" si="62"/>
        <v>0</v>
      </c>
      <c r="M154" s="58">
        <f t="shared" si="62"/>
        <v>11452</v>
      </c>
      <c r="N154" s="165">
        <f>SUM(N152:N153)</f>
        <v>628070</v>
      </c>
    </row>
    <row r="155" spans="1:14" ht="12" customHeight="1">
      <c r="A155" s="63" t="s">
        <v>91</v>
      </c>
      <c r="B155" s="64" t="s">
        <v>92</v>
      </c>
      <c r="C155" s="65"/>
      <c r="D155" s="65"/>
      <c r="E155" s="65"/>
      <c r="F155" s="65"/>
      <c r="G155" s="65"/>
      <c r="H155" s="65"/>
      <c r="I155" s="65">
        <f aca="true" t="shared" si="63" ref="I155:I163">SUM(C155:H155)</f>
        <v>0</v>
      </c>
      <c r="J155" s="65"/>
      <c r="K155" s="65"/>
      <c r="L155" s="65">
        <f>J155+K155</f>
        <v>0</v>
      </c>
      <c r="M155" s="66">
        <f aca="true" t="shared" si="64" ref="M155:M163">I155+L155</f>
        <v>0</v>
      </c>
      <c r="N155" s="6"/>
    </row>
    <row r="156" spans="1:14" ht="12" customHeight="1" thickBot="1">
      <c r="A156" s="44" t="s">
        <v>95</v>
      </c>
      <c r="B156" s="45" t="s">
        <v>96</v>
      </c>
      <c r="C156" s="46">
        <v>6060</v>
      </c>
      <c r="D156" s="46">
        <v>2019</v>
      </c>
      <c r="E156" s="46">
        <v>1794</v>
      </c>
      <c r="F156" s="46"/>
      <c r="G156" s="46"/>
      <c r="H156" s="46"/>
      <c r="I156" s="46">
        <f>SUM(C156:H156)</f>
        <v>9873</v>
      </c>
      <c r="J156" s="46"/>
      <c r="K156" s="46"/>
      <c r="L156" s="61">
        <f>J156+K156</f>
        <v>0</v>
      </c>
      <c r="M156" s="62">
        <f>I156+L156</f>
        <v>9873</v>
      </c>
      <c r="N156" s="6"/>
    </row>
    <row r="157" spans="1:14" ht="12" customHeight="1">
      <c r="A157" s="39" t="s">
        <v>93</v>
      </c>
      <c r="B157" s="40" t="s">
        <v>94</v>
      </c>
      <c r="C157" s="41"/>
      <c r="D157" s="41"/>
      <c r="E157" s="41">
        <v>6170</v>
      </c>
      <c r="F157" s="41"/>
      <c r="G157" s="41"/>
      <c r="H157" s="41"/>
      <c r="I157" s="41">
        <f t="shared" si="63"/>
        <v>6170</v>
      </c>
      <c r="J157" s="41"/>
      <c r="K157" s="41"/>
      <c r="L157" s="41">
        <f>J157+K157</f>
        <v>0</v>
      </c>
      <c r="M157" s="43">
        <f t="shared" si="64"/>
        <v>6170</v>
      </c>
      <c r="N157" s="6"/>
    </row>
    <row r="158" spans="1:14" ht="12" customHeight="1">
      <c r="A158" s="49"/>
      <c r="B158" s="50" t="s">
        <v>144</v>
      </c>
      <c r="C158" s="51"/>
      <c r="D158" s="51"/>
      <c r="E158" s="51">
        <v>-645</v>
      </c>
      <c r="F158" s="51"/>
      <c r="G158" s="51"/>
      <c r="H158" s="51"/>
      <c r="I158" s="51">
        <f t="shared" si="63"/>
        <v>-645</v>
      </c>
      <c r="J158" s="51"/>
      <c r="K158" s="51"/>
      <c r="L158" s="51"/>
      <c r="M158" s="52">
        <f t="shared" si="64"/>
        <v>-645</v>
      </c>
      <c r="N158" s="6"/>
    </row>
    <row r="159" spans="1:14" ht="12" customHeight="1" thickBot="1">
      <c r="A159" s="71"/>
      <c r="B159" s="72" t="s">
        <v>187</v>
      </c>
      <c r="C159" s="73">
        <f>SUM(C157:C158)</f>
        <v>0</v>
      </c>
      <c r="D159" s="73">
        <f aca="true" t="shared" si="65" ref="D159:L159">SUM(D157:D158)</f>
        <v>0</v>
      </c>
      <c r="E159" s="73">
        <f t="shared" si="65"/>
        <v>5525</v>
      </c>
      <c r="F159" s="73">
        <f t="shared" si="65"/>
        <v>0</v>
      </c>
      <c r="G159" s="73">
        <f t="shared" si="65"/>
        <v>0</v>
      </c>
      <c r="H159" s="73">
        <f t="shared" si="65"/>
        <v>0</v>
      </c>
      <c r="I159" s="73">
        <f t="shared" si="65"/>
        <v>5525</v>
      </c>
      <c r="J159" s="73">
        <f t="shared" si="65"/>
        <v>0</v>
      </c>
      <c r="K159" s="73">
        <f t="shared" si="65"/>
        <v>0</v>
      </c>
      <c r="L159" s="73">
        <f t="shared" si="65"/>
        <v>0</v>
      </c>
      <c r="M159" s="74">
        <f>L159+I159</f>
        <v>5525</v>
      </c>
      <c r="N159" s="6"/>
    </row>
    <row r="160" spans="1:14" ht="12" customHeight="1">
      <c r="A160" s="63" t="s">
        <v>95</v>
      </c>
      <c r="B160" s="64" t="s">
        <v>96</v>
      </c>
      <c r="C160" s="65">
        <v>6060</v>
      </c>
      <c r="D160" s="65">
        <v>2019</v>
      </c>
      <c r="E160" s="65">
        <v>1794</v>
      </c>
      <c r="F160" s="65"/>
      <c r="G160" s="65"/>
      <c r="H160" s="65"/>
      <c r="I160" s="65">
        <f t="shared" si="63"/>
        <v>9873</v>
      </c>
      <c r="J160" s="65"/>
      <c r="K160" s="65"/>
      <c r="L160" s="65">
        <f>J160+K160</f>
        <v>0</v>
      </c>
      <c r="M160" s="66">
        <f t="shared" si="64"/>
        <v>9873</v>
      </c>
      <c r="N160" s="6"/>
    </row>
    <row r="161" spans="1:14" ht="12" customHeight="1" thickBot="1">
      <c r="A161" s="44" t="s">
        <v>97</v>
      </c>
      <c r="B161" s="45" t="s">
        <v>98</v>
      </c>
      <c r="C161" s="46">
        <v>4863</v>
      </c>
      <c r="D161" s="46">
        <v>1586</v>
      </c>
      <c r="E161" s="46">
        <v>49</v>
      </c>
      <c r="F161" s="46"/>
      <c r="G161" s="46"/>
      <c r="H161" s="46"/>
      <c r="I161" s="46">
        <f t="shared" si="63"/>
        <v>6498</v>
      </c>
      <c r="J161" s="46"/>
      <c r="K161" s="46"/>
      <c r="L161" s="61">
        <f>J161+K161</f>
        <v>0</v>
      </c>
      <c r="M161" s="62">
        <f t="shared" si="64"/>
        <v>6498</v>
      </c>
      <c r="N161" s="6"/>
    </row>
    <row r="162" spans="1:14" ht="12" customHeight="1">
      <c r="A162" s="39" t="s">
        <v>99</v>
      </c>
      <c r="B162" s="40" t="s">
        <v>100</v>
      </c>
      <c r="C162" s="41">
        <v>812</v>
      </c>
      <c r="D162" s="41">
        <v>253</v>
      </c>
      <c r="E162" s="41">
        <v>1210</v>
      </c>
      <c r="F162" s="41"/>
      <c r="G162" s="41"/>
      <c r="H162" s="41"/>
      <c r="I162" s="41">
        <f t="shared" si="63"/>
        <v>2275</v>
      </c>
      <c r="J162" s="41"/>
      <c r="K162" s="41"/>
      <c r="L162" s="41">
        <f>J162+K162</f>
        <v>0</v>
      </c>
      <c r="M162" s="43">
        <f t="shared" si="64"/>
        <v>2275</v>
      </c>
      <c r="N162" s="6"/>
    </row>
    <row r="163" spans="1:14" ht="12" customHeight="1">
      <c r="A163" s="49"/>
      <c r="B163" s="50" t="s">
        <v>125</v>
      </c>
      <c r="C163" s="51">
        <v>39</v>
      </c>
      <c r="D163" s="51">
        <v>13</v>
      </c>
      <c r="E163" s="51">
        <v>10</v>
      </c>
      <c r="F163" s="51"/>
      <c r="G163" s="51"/>
      <c r="H163" s="51"/>
      <c r="I163" s="51">
        <f t="shared" si="63"/>
        <v>62</v>
      </c>
      <c r="J163" s="51"/>
      <c r="K163" s="51"/>
      <c r="L163" s="51"/>
      <c r="M163" s="52">
        <f t="shared" si="64"/>
        <v>62</v>
      </c>
      <c r="N163" s="6"/>
    </row>
    <row r="164" spans="1:14" s="19" customFormat="1" ht="12" customHeight="1">
      <c r="A164" s="158"/>
      <c r="B164" s="159" t="s">
        <v>136</v>
      </c>
      <c r="C164" s="160">
        <f aca="true" t="shared" si="66" ref="C164:M164">SUM(C162:C163)</f>
        <v>851</v>
      </c>
      <c r="D164" s="160">
        <f t="shared" si="66"/>
        <v>266</v>
      </c>
      <c r="E164" s="160">
        <f t="shared" si="66"/>
        <v>1220</v>
      </c>
      <c r="F164" s="160">
        <f t="shared" si="66"/>
        <v>0</v>
      </c>
      <c r="G164" s="160">
        <f t="shared" si="66"/>
        <v>0</v>
      </c>
      <c r="H164" s="160">
        <f t="shared" si="66"/>
        <v>0</v>
      </c>
      <c r="I164" s="160">
        <f t="shared" si="66"/>
        <v>2337</v>
      </c>
      <c r="J164" s="160">
        <f t="shared" si="66"/>
        <v>0</v>
      </c>
      <c r="K164" s="160">
        <f t="shared" si="66"/>
        <v>0</v>
      </c>
      <c r="L164" s="160">
        <f t="shared" si="66"/>
        <v>0</v>
      </c>
      <c r="M164" s="161">
        <f t="shared" si="66"/>
        <v>2337</v>
      </c>
      <c r="N164" s="20"/>
    </row>
    <row r="165" spans="1:14" s="19" customFormat="1" ht="12" customHeight="1">
      <c r="A165" s="88"/>
      <c r="B165" s="50" t="s">
        <v>144</v>
      </c>
      <c r="C165" s="84"/>
      <c r="D165" s="84"/>
      <c r="E165" s="84"/>
      <c r="F165" s="84"/>
      <c r="G165" s="84"/>
      <c r="H165" s="84"/>
      <c r="I165" s="84">
        <f>SUM(C165:H165)</f>
        <v>0</v>
      </c>
      <c r="J165" s="84"/>
      <c r="K165" s="84"/>
      <c r="L165" s="84">
        <f>SUM(L163:L164)</f>
        <v>0</v>
      </c>
      <c r="M165" s="89">
        <f>I165+L165</f>
        <v>0</v>
      </c>
      <c r="N165" s="20"/>
    </row>
    <row r="166" spans="1:14" s="19" customFormat="1" ht="12" customHeight="1" thickBot="1">
      <c r="A166" s="55"/>
      <c r="B166" s="72" t="s">
        <v>147</v>
      </c>
      <c r="C166" s="57">
        <f>SUM(C164:C165)</f>
        <v>851</v>
      </c>
      <c r="D166" s="57">
        <f aca="true" t="shared" si="67" ref="D166:M166">SUM(D164:D165)</f>
        <v>266</v>
      </c>
      <c r="E166" s="57">
        <f t="shared" si="67"/>
        <v>1220</v>
      </c>
      <c r="F166" s="57">
        <f t="shared" si="67"/>
        <v>0</v>
      </c>
      <c r="G166" s="57">
        <f t="shared" si="67"/>
        <v>0</v>
      </c>
      <c r="H166" s="57">
        <f t="shared" si="67"/>
        <v>0</v>
      </c>
      <c r="I166" s="57">
        <f t="shared" si="67"/>
        <v>2337</v>
      </c>
      <c r="J166" s="57">
        <f t="shared" si="67"/>
        <v>0</v>
      </c>
      <c r="K166" s="57">
        <f t="shared" si="67"/>
        <v>0</v>
      </c>
      <c r="L166" s="57">
        <f t="shared" si="67"/>
        <v>0</v>
      </c>
      <c r="M166" s="58">
        <f t="shared" si="67"/>
        <v>2337</v>
      </c>
      <c r="N166" s="20"/>
    </row>
    <row r="167" spans="1:14" ht="12" customHeight="1">
      <c r="A167" s="63" t="s">
        <v>101</v>
      </c>
      <c r="B167" s="64" t="s">
        <v>198</v>
      </c>
      <c r="C167" s="65">
        <v>7952</v>
      </c>
      <c r="D167" s="65">
        <v>2685</v>
      </c>
      <c r="E167" s="65">
        <v>2481</v>
      </c>
      <c r="F167" s="65"/>
      <c r="G167" s="65"/>
      <c r="H167" s="65"/>
      <c r="I167" s="65">
        <f>SUM(C167:H167)</f>
        <v>13118</v>
      </c>
      <c r="J167" s="65"/>
      <c r="K167" s="65"/>
      <c r="L167" s="65">
        <f>J167+K167</f>
        <v>0</v>
      </c>
      <c r="M167" s="66">
        <f>I167+L167</f>
        <v>13118</v>
      </c>
      <c r="N167" s="6"/>
    </row>
    <row r="168" spans="1:14" ht="12" customHeight="1">
      <c r="A168" s="49"/>
      <c r="B168" s="50" t="s">
        <v>125</v>
      </c>
      <c r="C168" s="51">
        <v>78</v>
      </c>
      <c r="D168" s="51">
        <v>26</v>
      </c>
      <c r="E168" s="51">
        <v>20</v>
      </c>
      <c r="F168" s="51"/>
      <c r="G168" s="51"/>
      <c r="H168" s="51"/>
      <c r="I168" s="51">
        <f>SUM(C168:H168)</f>
        <v>124</v>
      </c>
      <c r="J168" s="51"/>
      <c r="K168" s="51"/>
      <c r="L168" s="51"/>
      <c r="M168" s="52">
        <f>I168+L168</f>
        <v>124</v>
      </c>
      <c r="N168" s="6"/>
    </row>
    <row r="169" spans="1:14" s="19" customFormat="1" ht="12" customHeight="1" thickBot="1">
      <c r="A169" s="53"/>
      <c r="B169" s="54" t="s">
        <v>137</v>
      </c>
      <c r="C169" s="75">
        <f>SUM(C167:C168)</f>
        <v>8030</v>
      </c>
      <c r="D169" s="75">
        <f aca="true" t="shared" si="68" ref="D169:M169">SUM(D167:D168)</f>
        <v>2711</v>
      </c>
      <c r="E169" s="75">
        <f t="shared" si="68"/>
        <v>2501</v>
      </c>
      <c r="F169" s="75">
        <f t="shared" si="68"/>
        <v>0</v>
      </c>
      <c r="G169" s="75">
        <f t="shared" si="68"/>
        <v>0</v>
      </c>
      <c r="H169" s="75">
        <f t="shared" si="68"/>
        <v>0</v>
      </c>
      <c r="I169" s="75">
        <f t="shared" si="68"/>
        <v>13242</v>
      </c>
      <c r="J169" s="75">
        <f t="shared" si="68"/>
        <v>0</v>
      </c>
      <c r="K169" s="75">
        <f t="shared" si="68"/>
        <v>0</v>
      </c>
      <c r="L169" s="75">
        <f t="shared" si="68"/>
        <v>0</v>
      </c>
      <c r="M169" s="76">
        <f t="shared" si="68"/>
        <v>13242</v>
      </c>
      <c r="N169" s="20"/>
    </row>
    <row r="170" spans="1:14" s="5" customFormat="1" ht="12" customHeight="1">
      <c r="A170" s="92">
        <v>4</v>
      </c>
      <c r="B170" s="93" t="s">
        <v>102</v>
      </c>
      <c r="C170" s="94">
        <f aca="true" t="shared" si="69" ref="C170:M170">C154+C155+C157+C160+C161+C164+C169</f>
        <v>26773</v>
      </c>
      <c r="D170" s="94">
        <f t="shared" si="69"/>
        <v>8964</v>
      </c>
      <c r="E170" s="94">
        <f t="shared" si="69"/>
        <v>13835</v>
      </c>
      <c r="F170" s="94">
        <f t="shared" si="69"/>
        <v>0</v>
      </c>
      <c r="G170" s="94">
        <f t="shared" si="69"/>
        <v>0</v>
      </c>
      <c r="H170" s="94">
        <f t="shared" si="69"/>
        <v>0</v>
      </c>
      <c r="I170" s="94">
        <f t="shared" si="69"/>
        <v>49572</v>
      </c>
      <c r="J170" s="94">
        <f t="shared" si="69"/>
        <v>0</v>
      </c>
      <c r="K170" s="94">
        <f t="shared" si="69"/>
        <v>0</v>
      </c>
      <c r="L170" s="94">
        <f t="shared" si="69"/>
        <v>0</v>
      </c>
      <c r="M170" s="95">
        <f t="shared" si="69"/>
        <v>49572</v>
      </c>
      <c r="N170" s="15"/>
    </row>
    <row r="171" spans="1:14" s="5" customFormat="1" ht="12" customHeight="1">
      <c r="A171" s="96"/>
      <c r="B171" s="102" t="s">
        <v>144</v>
      </c>
      <c r="C171" s="91">
        <f>C165+C158</f>
        <v>0</v>
      </c>
      <c r="D171" s="91">
        <f aca="true" t="shared" si="70" ref="D171:M171">D165+D158</f>
        <v>0</v>
      </c>
      <c r="E171" s="91">
        <f t="shared" si="70"/>
        <v>-645</v>
      </c>
      <c r="F171" s="91">
        <f t="shared" si="70"/>
        <v>0</v>
      </c>
      <c r="G171" s="91">
        <f t="shared" si="70"/>
        <v>0</v>
      </c>
      <c r="H171" s="91">
        <f t="shared" si="70"/>
        <v>0</v>
      </c>
      <c r="I171" s="91">
        <f t="shared" si="70"/>
        <v>-645</v>
      </c>
      <c r="J171" s="91">
        <f t="shared" si="70"/>
        <v>0</v>
      </c>
      <c r="K171" s="91">
        <f t="shared" si="70"/>
        <v>0</v>
      </c>
      <c r="L171" s="91">
        <f t="shared" si="70"/>
        <v>0</v>
      </c>
      <c r="M171" s="97">
        <f t="shared" si="70"/>
        <v>-645</v>
      </c>
      <c r="N171" s="15"/>
    </row>
    <row r="172" spans="1:14" s="5" customFormat="1" ht="12" customHeight="1" thickBot="1">
      <c r="A172" s="98"/>
      <c r="B172" s="99" t="s">
        <v>159</v>
      </c>
      <c r="C172" s="100">
        <f>SUM(C170:C171)</f>
        <v>26773</v>
      </c>
      <c r="D172" s="100">
        <f aca="true" t="shared" si="71" ref="D172:M172">SUM(D170:D171)</f>
        <v>8964</v>
      </c>
      <c r="E172" s="100">
        <f t="shared" si="71"/>
        <v>13190</v>
      </c>
      <c r="F172" s="100">
        <f t="shared" si="71"/>
        <v>0</v>
      </c>
      <c r="G172" s="100">
        <f t="shared" si="71"/>
        <v>0</v>
      </c>
      <c r="H172" s="100">
        <f t="shared" si="71"/>
        <v>0</v>
      </c>
      <c r="I172" s="100">
        <f t="shared" si="71"/>
        <v>48927</v>
      </c>
      <c r="J172" s="100">
        <f t="shared" si="71"/>
        <v>0</v>
      </c>
      <c r="K172" s="100">
        <f t="shared" si="71"/>
        <v>0</v>
      </c>
      <c r="L172" s="100">
        <f t="shared" si="71"/>
        <v>0</v>
      </c>
      <c r="M172" s="101">
        <f t="shared" si="71"/>
        <v>48927</v>
      </c>
      <c r="N172" s="15"/>
    </row>
    <row r="173" spans="1:14" s="10" customFormat="1" ht="12" customHeight="1" thickBot="1">
      <c r="A173" s="77">
        <v>5</v>
      </c>
      <c r="B173" s="78" t="s">
        <v>109</v>
      </c>
      <c r="C173" s="79">
        <v>9807</v>
      </c>
      <c r="D173" s="79">
        <v>3126</v>
      </c>
      <c r="E173" s="79">
        <v>2967</v>
      </c>
      <c r="F173" s="79"/>
      <c r="G173" s="79"/>
      <c r="H173" s="79"/>
      <c r="I173" s="79">
        <f>SUM(C173:H173)</f>
        <v>15900</v>
      </c>
      <c r="J173" s="79"/>
      <c r="K173" s="79"/>
      <c r="L173" s="79">
        <f>J173+K173</f>
        <v>0</v>
      </c>
      <c r="M173" s="80">
        <f>I173+L173</f>
        <v>15900</v>
      </c>
      <c r="N173" s="11"/>
    </row>
    <row r="174" spans="1:14" s="2" customFormat="1" ht="12" customHeight="1">
      <c r="A174" s="104"/>
      <c r="B174" s="105" t="s">
        <v>103</v>
      </c>
      <c r="C174" s="106">
        <f>SUM(C127,C149,C170,C173)</f>
        <v>155170</v>
      </c>
      <c r="D174" s="106">
        <f>SUM(D127,D149,D170,D173)</f>
        <v>51126</v>
      </c>
      <c r="E174" s="106">
        <f>SUM(E127,E149,E170,E173)</f>
        <v>53778</v>
      </c>
      <c r="F174" s="106">
        <f>SUM(F127,F149,F170,F173)</f>
        <v>282</v>
      </c>
      <c r="G174" s="106">
        <f>SUM(G127,G149,G170,G173)</f>
        <v>0</v>
      </c>
      <c r="H174" s="106">
        <f>SUM(H127,H149,H170,H173)</f>
        <v>0</v>
      </c>
      <c r="I174" s="106">
        <f>SUM(I127,I149,I170,I173)</f>
        <v>260356</v>
      </c>
      <c r="J174" s="106">
        <f>SUM(J127,J149,J170,J173)</f>
        <v>0</v>
      </c>
      <c r="K174" s="106">
        <f>SUM(K127,K149,K170,K173)</f>
        <v>0</v>
      </c>
      <c r="L174" s="106">
        <f>SUM(L127,L149,L170,L173)</f>
        <v>0</v>
      </c>
      <c r="M174" s="107">
        <f>SUM(M127,M149,M170,M173)</f>
        <v>260356</v>
      </c>
      <c r="N174" s="13"/>
    </row>
    <row r="175" spans="1:14" s="2" customFormat="1" ht="12" customHeight="1">
      <c r="A175" s="108"/>
      <c r="B175" s="102" t="s">
        <v>144</v>
      </c>
      <c r="C175" s="103">
        <f>C150+C171+C128</f>
        <v>-2908</v>
      </c>
      <c r="D175" s="103">
        <f>D150+D171+D128</f>
        <v>-880</v>
      </c>
      <c r="E175" s="103">
        <f>E150+E171+E128</f>
        <v>-194</v>
      </c>
      <c r="F175" s="103">
        <f>F150+F171+F128</f>
        <v>230</v>
      </c>
      <c r="G175" s="103">
        <f>G150+G171+G128</f>
        <v>0</v>
      </c>
      <c r="H175" s="103">
        <f>H150+H171+H128</f>
        <v>0</v>
      </c>
      <c r="I175" s="103">
        <f>I150+I171+I128</f>
        <v>-3752</v>
      </c>
      <c r="J175" s="103">
        <f>J150+J171+J128</f>
        <v>0</v>
      </c>
      <c r="K175" s="103">
        <f>K150+K171+K128</f>
        <v>0</v>
      </c>
      <c r="L175" s="103">
        <f>L150+L171+L128</f>
        <v>0</v>
      </c>
      <c r="M175" s="177">
        <f>M150+M171+M128</f>
        <v>-3752</v>
      </c>
      <c r="N175" s="12"/>
    </row>
    <row r="176" spans="1:14" s="2" customFormat="1" ht="12" customHeight="1" thickBot="1">
      <c r="A176" s="113"/>
      <c r="B176" s="114" t="s">
        <v>160</v>
      </c>
      <c r="C176" s="115">
        <f>SUM(C174:C175)</f>
        <v>152262</v>
      </c>
      <c r="D176" s="115">
        <f aca="true" t="shared" si="72" ref="D176:M176">SUM(D174:D175)</f>
        <v>50246</v>
      </c>
      <c r="E176" s="115">
        <f t="shared" si="72"/>
        <v>53584</v>
      </c>
      <c r="F176" s="115">
        <f t="shared" si="72"/>
        <v>512</v>
      </c>
      <c r="G176" s="115">
        <f t="shared" si="72"/>
        <v>0</v>
      </c>
      <c r="H176" s="115">
        <f t="shared" si="72"/>
        <v>0</v>
      </c>
      <c r="I176" s="115">
        <f t="shared" si="72"/>
        <v>256604</v>
      </c>
      <c r="J176" s="115">
        <f t="shared" si="72"/>
        <v>0</v>
      </c>
      <c r="K176" s="115">
        <f t="shared" si="72"/>
        <v>0</v>
      </c>
      <c r="L176" s="115">
        <f t="shared" si="72"/>
        <v>0</v>
      </c>
      <c r="M176" s="116">
        <f t="shared" si="72"/>
        <v>256604</v>
      </c>
      <c r="N176" s="13"/>
    </row>
    <row r="177" spans="1:14" s="5" customFormat="1" ht="12" customHeight="1">
      <c r="A177" s="92"/>
      <c r="B177" s="93" t="s">
        <v>110</v>
      </c>
      <c r="C177" s="94">
        <f>SUM(C110,C174)</f>
        <v>240509</v>
      </c>
      <c r="D177" s="94">
        <f>SUM(D110,D174)</f>
        <v>78583</v>
      </c>
      <c r="E177" s="94">
        <f>SUM(E110,E174)</f>
        <v>128220</v>
      </c>
      <c r="F177" s="94">
        <f>SUM(F110,F174)</f>
        <v>17574</v>
      </c>
      <c r="G177" s="94">
        <f>SUM(G110,G174)</f>
        <v>6712</v>
      </c>
      <c r="H177" s="94">
        <f>SUM(H110,H174)</f>
        <v>7061</v>
      </c>
      <c r="I177" s="94">
        <f>SUM(I110,I174)</f>
        <v>478659</v>
      </c>
      <c r="J177" s="94">
        <f>SUM(J110,J174)</f>
        <v>25333</v>
      </c>
      <c r="K177" s="94">
        <f>SUM(K110,K174)</f>
        <v>10855</v>
      </c>
      <c r="L177" s="94">
        <f>SUM(L110,L174)</f>
        <v>36188</v>
      </c>
      <c r="M177" s="95">
        <f>SUM(M110,M174)</f>
        <v>514847</v>
      </c>
      <c r="N177" s="15"/>
    </row>
    <row r="178" spans="1:14" s="5" customFormat="1" ht="12" customHeight="1">
      <c r="A178" s="96"/>
      <c r="B178" s="102" t="s">
        <v>144</v>
      </c>
      <c r="C178" s="91">
        <f>C111+C175</f>
        <v>-2436</v>
      </c>
      <c r="D178" s="91">
        <f>D111+D175</f>
        <v>-745</v>
      </c>
      <c r="E178" s="91">
        <f>E111+E175</f>
        <v>5196</v>
      </c>
      <c r="F178" s="91">
        <f>F111+F175</f>
        <v>6301</v>
      </c>
      <c r="G178" s="91">
        <f>G111+G175</f>
        <v>3126</v>
      </c>
      <c r="H178" s="91">
        <f>H111+H175</f>
        <v>0</v>
      </c>
      <c r="I178" s="91">
        <f>I111+I175</f>
        <v>11442</v>
      </c>
      <c r="J178" s="91">
        <f>J111+J175</f>
        <v>54015</v>
      </c>
      <c r="K178" s="91">
        <f>K111+K175</f>
        <v>513</v>
      </c>
      <c r="L178" s="91">
        <f>L111+L175</f>
        <v>54528</v>
      </c>
      <c r="M178" s="97">
        <f>M111+M175</f>
        <v>65970</v>
      </c>
      <c r="N178" s="15"/>
    </row>
    <row r="179" spans="1:14" s="5" customFormat="1" ht="12" customHeight="1" thickBot="1">
      <c r="A179" s="98"/>
      <c r="B179" s="99" t="s">
        <v>161</v>
      </c>
      <c r="C179" s="100">
        <f>SUM(C177:C178)</f>
        <v>238073</v>
      </c>
      <c r="D179" s="100">
        <f aca="true" t="shared" si="73" ref="D179:M179">SUM(D177:D178)</f>
        <v>77838</v>
      </c>
      <c r="E179" s="100">
        <f t="shared" si="73"/>
        <v>133416</v>
      </c>
      <c r="F179" s="100">
        <f t="shared" si="73"/>
        <v>23875</v>
      </c>
      <c r="G179" s="100">
        <f t="shared" si="73"/>
        <v>9838</v>
      </c>
      <c r="H179" s="100">
        <f t="shared" si="73"/>
        <v>7061</v>
      </c>
      <c r="I179" s="100">
        <f t="shared" si="73"/>
        <v>490101</v>
      </c>
      <c r="J179" s="100">
        <f t="shared" si="73"/>
        <v>79348</v>
      </c>
      <c r="K179" s="100">
        <f t="shared" si="73"/>
        <v>11368</v>
      </c>
      <c r="L179" s="100">
        <f t="shared" si="73"/>
        <v>90716</v>
      </c>
      <c r="M179" s="101">
        <f t="shared" si="73"/>
        <v>580817</v>
      </c>
      <c r="N179" s="15"/>
    </row>
    <row r="180" spans="1:14" s="3" customFormat="1" ht="12" customHeight="1">
      <c r="A180" s="39" t="s">
        <v>104</v>
      </c>
      <c r="B180" s="40" t="s">
        <v>105</v>
      </c>
      <c r="C180" s="41">
        <v>12821</v>
      </c>
      <c r="D180" s="41">
        <v>4284</v>
      </c>
      <c r="E180" s="41">
        <v>16418</v>
      </c>
      <c r="F180" s="41"/>
      <c r="G180" s="41"/>
      <c r="H180" s="41"/>
      <c r="I180" s="41">
        <f>SUM(C180:H180)</f>
        <v>33523</v>
      </c>
      <c r="J180" s="41"/>
      <c r="K180" s="41"/>
      <c r="L180" s="41">
        <f>J180+K180</f>
        <v>0</v>
      </c>
      <c r="M180" s="43">
        <f>I180+L180</f>
        <v>33523</v>
      </c>
      <c r="N180" s="6"/>
    </row>
    <row r="181" spans="1:14" s="3" customFormat="1" ht="12" customHeight="1">
      <c r="A181" s="49"/>
      <c r="B181" s="50" t="s">
        <v>144</v>
      </c>
      <c r="C181" s="51"/>
      <c r="D181" s="51"/>
      <c r="E181" s="51">
        <v>220</v>
      </c>
      <c r="F181" s="51"/>
      <c r="G181" s="51"/>
      <c r="H181" s="51"/>
      <c r="I181" s="51">
        <f>SUM(C181:H181)</f>
        <v>220</v>
      </c>
      <c r="J181" s="51"/>
      <c r="K181" s="51">
        <v>150</v>
      </c>
      <c r="L181" s="51">
        <f>J181+K181</f>
        <v>150</v>
      </c>
      <c r="M181" s="52">
        <f>I181+L181</f>
        <v>370</v>
      </c>
      <c r="N181" s="6"/>
    </row>
    <row r="182" spans="1:14" s="3" customFormat="1" ht="12" customHeight="1" thickBot="1">
      <c r="A182" s="71"/>
      <c r="B182" s="72" t="s">
        <v>181</v>
      </c>
      <c r="C182" s="73">
        <f>SUM(C180:C181)</f>
        <v>12821</v>
      </c>
      <c r="D182" s="73">
        <f aca="true" t="shared" si="74" ref="D182:L182">SUM(D180:D181)</f>
        <v>4284</v>
      </c>
      <c r="E182" s="73">
        <f t="shared" si="74"/>
        <v>16638</v>
      </c>
      <c r="F182" s="73">
        <f t="shared" si="74"/>
        <v>0</v>
      </c>
      <c r="G182" s="73">
        <f t="shared" si="74"/>
        <v>0</v>
      </c>
      <c r="H182" s="73">
        <f t="shared" si="74"/>
        <v>0</v>
      </c>
      <c r="I182" s="73">
        <f t="shared" si="74"/>
        <v>33743</v>
      </c>
      <c r="J182" s="73">
        <f t="shared" si="74"/>
        <v>0</v>
      </c>
      <c r="K182" s="73">
        <f t="shared" si="74"/>
        <v>150</v>
      </c>
      <c r="L182" s="73">
        <f t="shared" si="74"/>
        <v>150</v>
      </c>
      <c r="M182" s="74">
        <f>I182+L182</f>
        <v>33893</v>
      </c>
      <c r="N182" s="6"/>
    </row>
    <row r="183" spans="1:14" ht="12" customHeight="1">
      <c r="A183" s="63" t="s">
        <v>106</v>
      </c>
      <c r="B183" s="64" t="s">
        <v>107</v>
      </c>
      <c r="C183" s="65">
        <v>6589</v>
      </c>
      <c r="D183" s="65">
        <v>2257</v>
      </c>
      <c r="E183" s="65">
        <v>3977</v>
      </c>
      <c r="F183" s="65"/>
      <c r="G183" s="65"/>
      <c r="H183" s="65"/>
      <c r="I183" s="65">
        <f>SUM(C183:H183)</f>
        <v>12823</v>
      </c>
      <c r="J183" s="65"/>
      <c r="K183" s="65"/>
      <c r="L183" s="65">
        <f>J183+K183</f>
        <v>0</v>
      </c>
      <c r="M183" s="66">
        <f>I183+L183</f>
        <v>12823</v>
      </c>
      <c r="N183" s="13"/>
    </row>
    <row r="184" spans="1:14" ht="12" customHeight="1">
      <c r="A184" s="49"/>
      <c r="B184" s="50" t="s">
        <v>144</v>
      </c>
      <c r="C184" s="51"/>
      <c r="D184" s="51"/>
      <c r="E184" s="51">
        <v>0</v>
      </c>
      <c r="F184" s="51"/>
      <c r="G184" s="51"/>
      <c r="H184" s="51"/>
      <c r="I184" s="51">
        <f>SUM(C184:H184)</f>
        <v>0</v>
      </c>
      <c r="J184" s="51"/>
      <c r="K184" s="51"/>
      <c r="L184" s="51">
        <f>J184+K184</f>
        <v>0</v>
      </c>
      <c r="M184" s="52">
        <f>I184+L184</f>
        <v>0</v>
      </c>
      <c r="N184" s="13"/>
    </row>
    <row r="185" spans="1:14" ht="12" customHeight="1" thickBot="1">
      <c r="A185" s="44"/>
      <c r="B185" s="45" t="s">
        <v>170</v>
      </c>
      <c r="C185" s="46">
        <f>SUM(C183:C184)</f>
        <v>6589</v>
      </c>
      <c r="D185" s="46">
        <f aca="true" t="shared" si="75" ref="D185:M185">SUM(D183:D184)</f>
        <v>2257</v>
      </c>
      <c r="E185" s="46">
        <f t="shared" si="75"/>
        <v>3977</v>
      </c>
      <c r="F185" s="46">
        <f t="shared" si="75"/>
        <v>0</v>
      </c>
      <c r="G185" s="46">
        <f t="shared" si="75"/>
        <v>0</v>
      </c>
      <c r="H185" s="46">
        <f t="shared" si="75"/>
        <v>0</v>
      </c>
      <c r="I185" s="46">
        <f t="shared" si="75"/>
        <v>12823</v>
      </c>
      <c r="J185" s="46">
        <f t="shared" si="75"/>
        <v>0</v>
      </c>
      <c r="K185" s="46">
        <f t="shared" si="75"/>
        <v>0</v>
      </c>
      <c r="L185" s="46">
        <f t="shared" si="75"/>
        <v>0</v>
      </c>
      <c r="M185" s="48">
        <f t="shared" si="75"/>
        <v>12823</v>
      </c>
      <c r="N185" s="13"/>
    </row>
    <row r="186" spans="1:14" s="5" customFormat="1" ht="12" customHeight="1">
      <c r="A186" s="92">
        <v>6</v>
      </c>
      <c r="B186" s="93" t="s">
        <v>140</v>
      </c>
      <c r="C186" s="94">
        <f>C180+C183</f>
        <v>19410</v>
      </c>
      <c r="D186" s="94">
        <f aca="true" t="shared" si="76" ref="D186:M186">D180+D183</f>
        <v>6541</v>
      </c>
      <c r="E186" s="94">
        <f t="shared" si="76"/>
        <v>20395</v>
      </c>
      <c r="F186" s="94">
        <f t="shared" si="76"/>
        <v>0</v>
      </c>
      <c r="G186" s="94">
        <f t="shared" si="76"/>
        <v>0</v>
      </c>
      <c r="H186" s="94">
        <f t="shared" si="76"/>
        <v>0</v>
      </c>
      <c r="I186" s="94">
        <f t="shared" si="76"/>
        <v>46346</v>
      </c>
      <c r="J186" s="94">
        <f t="shared" si="76"/>
        <v>0</v>
      </c>
      <c r="K186" s="94">
        <f t="shared" si="76"/>
        <v>0</v>
      </c>
      <c r="L186" s="94">
        <f t="shared" si="76"/>
        <v>0</v>
      </c>
      <c r="M186" s="95">
        <f t="shared" si="76"/>
        <v>46346</v>
      </c>
      <c r="N186" s="9"/>
    </row>
    <row r="187" spans="1:14" s="5" customFormat="1" ht="12" customHeight="1">
      <c r="A187" s="96"/>
      <c r="B187" s="90" t="s">
        <v>144</v>
      </c>
      <c r="C187" s="91">
        <f>C181+C184</f>
        <v>0</v>
      </c>
      <c r="D187" s="91">
        <f aca="true" t="shared" si="77" ref="D187:M187">D181+D184</f>
        <v>0</v>
      </c>
      <c r="E187" s="91">
        <f t="shared" si="77"/>
        <v>220</v>
      </c>
      <c r="F187" s="91">
        <f t="shared" si="77"/>
        <v>0</v>
      </c>
      <c r="G187" s="91">
        <f t="shared" si="77"/>
        <v>0</v>
      </c>
      <c r="H187" s="91">
        <f t="shared" si="77"/>
        <v>0</v>
      </c>
      <c r="I187" s="91">
        <f t="shared" si="77"/>
        <v>220</v>
      </c>
      <c r="J187" s="91">
        <f t="shared" si="77"/>
        <v>0</v>
      </c>
      <c r="K187" s="91">
        <f t="shared" si="77"/>
        <v>150</v>
      </c>
      <c r="L187" s="91">
        <f t="shared" si="77"/>
        <v>150</v>
      </c>
      <c r="M187" s="97">
        <f t="shared" si="77"/>
        <v>370</v>
      </c>
      <c r="N187" s="9"/>
    </row>
    <row r="188" spans="1:14" s="5" customFormat="1" ht="12" customHeight="1" thickBot="1">
      <c r="A188" s="98"/>
      <c r="B188" s="99" t="s">
        <v>171</v>
      </c>
      <c r="C188" s="100">
        <f>SUM(C186:C187)</f>
        <v>19410</v>
      </c>
      <c r="D188" s="100">
        <f aca="true" t="shared" si="78" ref="D188:M188">SUM(D186:D187)</f>
        <v>6541</v>
      </c>
      <c r="E188" s="100">
        <f t="shared" si="78"/>
        <v>20615</v>
      </c>
      <c r="F188" s="100">
        <f t="shared" si="78"/>
        <v>0</v>
      </c>
      <c r="G188" s="100">
        <f t="shared" si="78"/>
        <v>0</v>
      </c>
      <c r="H188" s="100">
        <f t="shared" si="78"/>
        <v>0</v>
      </c>
      <c r="I188" s="100">
        <f t="shared" si="78"/>
        <v>46566</v>
      </c>
      <c r="J188" s="100">
        <f t="shared" si="78"/>
        <v>0</v>
      </c>
      <c r="K188" s="100">
        <f t="shared" si="78"/>
        <v>150</v>
      </c>
      <c r="L188" s="100">
        <f t="shared" si="78"/>
        <v>150</v>
      </c>
      <c r="M188" s="101">
        <f t="shared" si="78"/>
        <v>46716</v>
      </c>
      <c r="N188" s="9"/>
    </row>
    <row r="189" spans="1:14" s="10" customFormat="1" ht="12" customHeight="1">
      <c r="A189" s="144"/>
      <c r="B189" s="145" t="s">
        <v>172</v>
      </c>
      <c r="C189" s="146">
        <f>C177+C186</f>
        <v>259919</v>
      </c>
      <c r="D189" s="146">
        <f>D177+D186</f>
        <v>85124</v>
      </c>
      <c r="E189" s="146">
        <f>E177+E186</f>
        <v>148615</v>
      </c>
      <c r="F189" s="146">
        <f>F177+F186</f>
        <v>17574</v>
      </c>
      <c r="G189" s="146">
        <f>G177+G186</f>
        <v>6712</v>
      </c>
      <c r="H189" s="146">
        <f>H177+H186</f>
        <v>7061</v>
      </c>
      <c r="I189" s="146">
        <f>I177+I186</f>
        <v>525005</v>
      </c>
      <c r="J189" s="146">
        <f>J177+J186</f>
        <v>25333</v>
      </c>
      <c r="K189" s="146">
        <f>K177+K186</f>
        <v>10855</v>
      </c>
      <c r="L189" s="146">
        <f>J189+K189</f>
        <v>36188</v>
      </c>
      <c r="M189" s="147">
        <f>I189+L189</f>
        <v>561193</v>
      </c>
      <c r="N189" s="17"/>
    </row>
    <row r="190" spans="1:14" ht="12" customHeight="1">
      <c r="A190" s="129"/>
      <c r="B190" s="130" t="s">
        <v>162</v>
      </c>
      <c r="C190" s="137">
        <f>C178+C187</f>
        <v>-2436</v>
      </c>
      <c r="D190" s="137">
        <f>D178+D187</f>
        <v>-745</v>
      </c>
      <c r="E190" s="137">
        <f>E178+E187</f>
        <v>5416</v>
      </c>
      <c r="F190" s="137">
        <f>F178+F187</f>
        <v>6301</v>
      </c>
      <c r="G190" s="137">
        <f>G178+G187</f>
        <v>3126</v>
      </c>
      <c r="H190" s="137">
        <f>H178+H187</f>
        <v>0</v>
      </c>
      <c r="I190" s="137">
        <f>I178+I187</f>
        <v>11662</v>
      </c>
      <c r="J190" s="137">
        <f>J178+J187</f>
        <v>54015</v>
      </c>
      <c r="K190" s="137">
        <f>K178+K187</f>
        <v>663</v>
      </c>
      <c r="L190" s="137">
        <f>L178+L187</f>
        <v>54678</v>
      </c>
      <c r="M190" s="131">
        <f>M178+M187</f>
        <v>66340</v>
      </c>
      <c r="N190" s="14"/>
    </row>
    <row r="191" spans="1:13" s="136" customFormat="1" ht="12" customHeight="1" thickBot="1">
      <c r="A191" s="133"/>
      <c r="B191" s="134" t="s">
        <v>199</v>
      </c>
      <c r="C191" s="135">
        <f>SUM(C189:C190)</f>
        <v>257483</v>
      </c>
      <c r="D191" s="135">
        <f aca="true" t="shared" si="79" ref="D191:M191">SUM(D189:D190)</f>
        <v>84379</v>
      </c>
      <c r="E191" s="135">
        <f t="shared" si="79"/>
        <v>154031</v>
      </c>
      <c r="F191" s="135">
        <f t="shared" si="79"/>
        <v>23875</v>
      </c>
      <c r="G191" s="135">
        <f t="shared" si="79"/>
        <v>9838</v>
      </c>
      <c r="H191" s="135">
        <f t="shared" si="79"/>
        <v>7061</v>
      </c>
      <c r="I191" s="135">
        <f t="shared" si="79"/>
        <v>536667</v>
      </c>
      <c r="J191" s="135">
        <f t="shared" si="79"/>
        <v>79348</v>
      </c>
      <c r="K191" s="135">
        <f t="shared" si="79"/>
        <v>11518</v>
      </c>
      <c r="L191" s="135">
        <f t="shared" si="79"/>
        <v>90866</v>
      </c>
      <c r="M191" s="132">
        <f t="shared" si="79"/>
        <v>627533</v>
      </c>
    </row>
    <row r="192" spans="1:13" ht="12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ht="12" customHeight="1"/>
    <row r="194" spans="3:13" ht="12" customHeight="1"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</row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0.5" customHeight="1"/>
    <row r="225" ht="10.5" customHeight="1"/>
    <row r="226" ht="10.5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</sheetData>
  <mergeCells count="2">
    <mergeCell ref="A1:M1"/>
    <mergeCell ref="C3:L3"/>
  </mergeCells>
  <printOptions/>
  <pageMargins left="0.7874015748031497" right="0.7874015748031497" top="0.7086614173228347" bottom="0.11811023622047245" header="0.3937007874015748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2005-09-28T05:03:22Z</cp:lastPrinted>
  <dcterms:created xsi:type="dcterms:W3CDTF">2003-02-14T09:32:56Z</dcterms:created>
  <dcterms:modified xsi:type="dcterms:W3CDTF">2005-09-26T18:40:16Z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