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<sst xmlns="http://schemas.openxmlformats.org/spreadsheetml/2006/main" count="95" uniqueCount="89">
  <si>
    <t>Cím</t>
  </si>
  <si>
    <t>Megnevezés</t>
  </si>
  <si>
    <t>Támogatás</t>
  </si>
  <si>
    <t>mértéke</t>
  </si>
  <si>
    <t>Normatív</t>
  </si>
  <si>
    <t>Kötött</t>
  </si>
  <si>
    <t>Központi tám.</t>
  </si>
  <si>
    <t>forintban</t>
  </si>
  <si>
    <t>Mutató-</t>
  </si>
  <si>
    <t>szám</t>
  </si>
  <si>
    <t>támogatás</t>
  </si>
  <si>
    <t>felh.tám.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</si>
  <si>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</si>
  <si>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</si>
  <si>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</si>
  <si>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</si>
  <si>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</si>
  <si>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 xml:space="preserve">Település üzemeltetés összesen </t>
  </si>
  <si>
    <t>Óvodai ellátás</t>
  </si>
  <si>
    <t>2 1</t>
  </si>
  <si>
    <t>Alap normatíva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</si>
  <si>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</si>
  <si>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</si>
  <si>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</si>
  <si>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</si>
  <si>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</si>
  <si>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</si>
  <si>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</si>
  <si>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</si>
  <si>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</si>
  <si>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</si>
  <si>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</si>
  <si>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</si>
  <si>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</si>
  <si>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</si>
  <si>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</si>
  <si>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</si>
  <si>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</si>
  <si>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</si>
  <si>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</si>
  <si>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</si>
  <si>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</si>
  <si>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</si>
  <si>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</si>
  <si>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</si>
  <si>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</si>
  <si>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</si>
  <si>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</si>
  <si>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Szociálpolitikai ellátás támogatás összesen</t>
  </si>
  <si>
    <t>Központi támogatás mindösszesen</t>
  </si>
  <si>
    <t>Kisebbségi  önkormányzatok támogatása</t>
  </si>
  <si>
    <t>Központi támogatás és szja. Együtt</t>
  </si>
  <si>
    <t>okmányiroda működése/éves ügyszám alapján/</t>
  </si>
  <si>
    <t>1 1</t>
  </si>
  <si>
    <t>Szociális étkeztetés</t>
  </si>
  <si>
    <t xml:space="preserve">pedagógiai szakmai szolgáltatás </t>
  </si>
  <si>
    <t>építésügyi és gyámügyi  feladatok</t>
  </si>
  <si>
    <t>Adóerőképesség miatti elvonás</t>
  </si>
  <si>
    <t>Szja. összesen</t>
  </si>
  <si>
    <t xml:space="preserve">Tömegközlekedési feladatokhoz hj. </t>
  </si>
  <si>
    <t>Házi segítségnyújtás</t>
  </si>
  <si>
    <t>Bejáró tanulók  1-8 évfolyam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</si>
  <si>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</si>
  <si>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</si>
  <si>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</si>
  <si>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</si>
  <si>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</si>
  <si>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t>gyámügyi igazgatási feladatok</t>
  </si>
  <si>
    <t>Különleges gondozás mindösszesen</t>
  </si>
  <si>
    <t>Települési ig. üzemeltetési és sportfeladatok</t>
  </si>
  <si>
    <t>levonási korlát</t>
  </si>
  <si>
    <t xml:space="preserve">Közcélú foglalkoztatás </t>
  </si>
  <si>
    <t>1 2 5</t>
  </si>
  <si>
    <t>1 7</t>
  </si>
  <si>
    <t xml:space="preserve">Különleges gondozás </t>
  </si>
  <si>
    <t>Egyéb Közp.</t>
  </si>
  <si>
    <t>Pótelőirányzat</t>
  </si>
  <si>
    <t>Központi</t>
  </si>
  <si>
    <t xml:space="preserve">tám. mindössz. </t>
  </si>
  <si>
    <t xml:space="preserve">Rétság Város Önkormányzat  2006.  évi  költségvetésének módosított  központi támogatása és Szja. </t>
  </si>
  <si>
    <t>Adóerőképesség  elszámolásból visszajáró fejlesztési</t>
  </si>
  <si>
    <t>1 5 8</t>
  </si>
  <si>
    <t>3 1</t>
  </si>
  <si>
    <t>Informatikai fejlesztés</t>
  </si>
  <si>
    <t>Szakmai és informatikai fejlesztés</t>
  </si>
  <si>
    <t>Különleges gondozást igénylők ellátása</t>
  </si>
  <si>
    <t>Energia áremelés ellentételezés 2005. évi döntés</t>
  </si>
  <si>
    <t>4.  számú melléklet a ../2007.(I....) önkormányzati rendelethez</t>
  </si>
  <si>
    <t>mindössz. X. hó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</si>
</sst>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2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7" fillId="3" borderId="4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3" fontId="3" fillId="3" borderId="9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3" fontId="3" fillId="3" borderId="11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7" fillId="3" borderId="17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3" fillId="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8" fillId="0" borderId="6" xfId="0" applyNumberFormat="1" applyFont="1" applyBorder="1" applyAlignment="1">
      <alignment horizontal="right"/>
    </xf>
    <xf numFmtId="3" fontId="7" fillId="3" borderId="6" xfId="0" applyNumberFormat="1" applyFont="1" applyFill="1" applyBorder="1" applyAlignment="1">
      <alignment/>
    </xf>
    <xf numFmtId="3" fontId="7" fillId="3" borderId="25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3" fillId="3" borderId="13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3" borderId="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3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3" fillId="3" borderId="26" xfId="0" applyNumberFormat="1" applyFont="1" applyFill="1" applyBorder="1" applyAlignment="1">
      <alignment/>
    </xf>
    <xf numFmtId="3" fontId="3" fillId="3" borderId="27" xfId="0" applyNumberFormat="1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3" fontId="3" fillId="3" borderId="29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6" fillId="2" borderId="2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3" fontId="3" fillId="3" borderId="38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3" fontId="3" fillId="3" borderId="41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3" fillId="3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3" fontId="3" fillId="3" borderId="44" xfId="0" applyNumberFormat="1" applyFont="1" applyFill="1" applyBorder="1" applyAlignment="1">
      <alignment/>
    </xf>
    <xf numFmtId="3" fontId="3" fillId="3" borderId="43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38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/>
    </xf>
    <xf numFmtId="3" fontId="3" fillId="0" borderId="44" xfId="0" applyNumberFormat="1" applyFont="1" applyBorder="1" applyAlignment="1">
      <alignment/>
    </xf>
    <xf numFmtId="3" fontId="7" fillId="0" borderId="2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36.8515625" style="0" customWidth="1"/>
    <col min="3" max="3" width="9.57421875" style="0" customWidth="1"/>
    <col min="4" max="4" width="11.8515625" style="0" customWidth="1"/>
    <col min="5" max="5" width="11.57421875" style="0" customWidth="1"/>
    <col min="7" max="7" width="8.7109375" style="0" customWidth="1"/>
    <col min="8" max="8" width="13.28125" style="0" customWidth="1"/>
    <col min="9" max="9" width="12.421875" style="0" customWidth="1"/>
    <col min="10" max="10" width="11.8515625" style="0" customWidth="1"/>
    <col min="11" max="11" width="10.00390625" style="0" hidden="1" customWidth="1"/>
    <col min="12" max="12" width="12.28125" style="1" hidden="1" customWidth="1"/>
  </cols>
  <sheetData>
    <row r="1" spans="1:12" s="3" customFormat="1" ht="12.75">
      <c r="A1" s="156" t="s">
        <v>87</v>
      </c>
      <c r="B1" s="156"/>
      <c r="C1" s="156"/>
      <c r="D1" s="156"/>
      <c r="E1" s="156"/>
      <c r="F1" s="156"/>
      <c r="G1" s="156"/>
      <c r="H1" s="156"/>
      <c r="I1" s="156"/>
      <c r="J1" s="156"/>
      <c r="K1" s="93"/>
      <c r="L1" s="2"/>
    </row>
    <row r="2" spans="1:12" s="3" customFormat="1" ht="12.75">
      <c r="A2" s="158" t="s">
        <v>79</v>
      </c>
      <c r="B2" s="158"/>
      <c r="C2" s="158"/>
      <c r="D2" s="158"/>
      <c r="E2" s="158"/>
      <c r="F2" s="158"/>
      <c r="G2" s="158"/>
      <c r="H2" s="158"/>
      <c r="I2" s="158"/>
      <c r="J2" s="158"/>
      <c r="K2" s="72"/>
      <c r="L2" s="2"/>
    </row>
    <row r="3" spans="1:12" s="3" customFormat="1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2"/>
    </row>
    <row r="4" spans="1:12" s="3" customFormat="1" ht="13.5" thickBot="1">
      <c r="A4" s="72"/>
      <c r="B4" s="8"/>
      <c r="C4" s="8"/>
      <c r="D4" s="8"/>
      <c r="E4" s="8"/>
      <c r="F4" s="8"/>
      <c r="G4" s="157" t="s">
        <v>7</v>
      </c>
      <c r="H4" s="157"/>
      <c r="I4" s="157"/>
      <c r="J4" s="157"/>
      <c r="K4" s="69"/>
      <c r="L4" s="2"/>
    </row>
    <row r="5" spans="1:12" s="8" customFormat="1" ht="12.75">
      <c r="A5" s="4" t="s">
        <v>0</v>
      </c>
      <c r="B5" s="5" t="s">
        <v>1</v>
      </c>
      <c r="C5" s="6" t="s">
        <v>8</v>
      </c>
      <c r="D5" s="5" t="s">
        <v>2</v>
      </c>
      <c r="E5" s="6" t="s">
        <v>4</v>
      </c>
      <c r="F5" s="5" t="s">
        <v>5</v>
      </c>
      <c r="G5" s="6" t="s">
        <v>75</v>
      </c>
      <c r="H5" s="125" t="s">
        <v>6</v>
      </c>
      <c r="I5" s="125" t="s">
        <v>76</v>
      </c>
      <c r="J5" s="139" t="s">
        <v>77</v>
      </c>
      <c r="K5" s="104"/>
      <c r="L5" s="7" t="s">
        <v>70</v>
      </c>
    </row>
    <row r="6" spans="1:12" s="8" customFormat="1" ht="13.5" thickBot="1">
      <c r="A6" s="120"/>
      <c r="B6" s="121"/>
      <c r="C6" s="122" t="s">
        <v>9</v>
      </c>
      <c r="D6" s="121" t="s">
        <v>3</v>
      </c>
      <c r="E6" s="122" t="s">
        <v>10</v>
      </c>
      <c r="F6" s="121" t="s">
        <v>11</v>
      </c>
      <c r="G6" s="122" t="s">
        <v>12</v>
      </c>
      <c r="H6" s="126" t="s">
        <v>88</v>
      </c>
      <c r="I6" s="126"/>
      <c r="J6" s="140" t="s">
        <v>78</v>
      </c>
      <c r="K6" s="104"/>
      <c r="L6" s="7"/>
    </row>
    <row r="7" spans="1:12" s="3" customFormat="1" ht="12" customHeight="1">
      <c r="A7" s="9" t="s">
        <v>53</v>
      </c>
      <c r="B7" s="10" t="s">
        <v>66</v>
      </c>
      <c r="C7" s="11"/>
      <c r="D7" s="12"/>
      <c r="E7" s="12">
        <v>3300000</v>
      </c>
      <c r="F7" s="12"/>
      <c r="G7" s="12"/>
      <c r="H7" s="13">
        <f>SUM(E7:G7)</f>
        <v>3300000</v>
      </c>
      <c r="I7" s="13"/>
      <c r="J7" s="107">
        <f>H7+I7</f>
        <v>3300000</v>
      </c>
      <c r="K7" s="97"/>
      <c r="L7" s="2"/>
    </row>
    <row r="8" spans="1:12" s="3" customFormat="1" ht="12" customHeight="1">
      <c r="A8" s="14"/>
      <c r="B8" s="15" t="s">
        <v>52</v>
      </c>
      <c r="C8" s="11">
        <v>20859</v>
      </c>
      <c r="D8" s="12">
        <v>450</v>
      </c>
      <c r="E8" s="12">
        <f>C8*D8</f>
        <v>9386550</v>
      </c>
      <c r="F8" s="12"/>
      <c r="G8" s="12"/>
      <c r="H8" s="13">
        <f>SUM(E8:G8)</f>
        <v>9386550</v>
      </c>
      <c r="I8" s="13"/>
      <c r="J8" s="123">
        <f aca="true" t="shared" si="0" ref="J8:J40">H8+I8</f>
        <v>9386550</v>
      </c>
      <c r="K8" s="97"/>
      <c r="L8" s="2"/>
    </row>
    <row r="9" spans="1:12" s="3" customFormat="1" ht="12" customHeight="1">
      <c r="A9" s="14"/>
      <c r="B9" s="94" t="s">
        <v>67</v>
      </c>
      <c r="C9" s="95">
        <v>25614</v>
      </c>
      <c r="D9" s="94">
        <v>280</v>
      </c>
      <c r="E9" s="12">
        <f>C9*D9</f>
        <v>7171920</v>
      </c>
      <c r="F9" s="94"/>
      <c r="G9" s="94"/>
      <c r="H9" s="94">
        <f>SUM(E9:G9)</f>
        <v>7171920</v>
      </c>
      <c r="I9" s="94"/>
      <c r="J9" s="106">
        <f t="shared" si="0"/>
        <v>7171920</v>
      </c>
      <c r="K9" s="97"/>
      <c r="L9" s="2"/>
    </row>
    <row r="10" spans="1:12" s="3" customFormat="1" ht="12" customHeight="1" thickBot="1">
      <c r="A10" s="10"/>
      <c r="B10" s="16" t="s">
        <v>56</v>
      </c>
      <c r="C10" s="17">
        <v>12817</v>
      </c>
      <c r="D10" s="18">
        <v>146</v>
      </c>
      <c r="E10" s="12">
        <f>C10*D10</f>
        <v>1871282</v>
      </c>
      <c r="F10" s="18"/>
      <c r="G10" s="18"/>
      <c r="H10" s="71">
        <f>SUM(E10:G10)</f>
        <v>1871282</v>
      </c>
      <c r="I10" s="71"/>
      <c r="J10" s="106">
        <f t="shared" si="0"/>
        <v>1871282</v>
      </c>
      <c r="K10" s="97"/>
      <c r="L10" s="2"/>
    </row>
    <row r="11" spans="1:12" s="20" customFormat="1" ht="12" customHeight="1" thickBot="1">
      <c r="A11" s="9"/>
      <c r="B11" s="38" t="s">
        <v>13</v>
      </c>
      <c r="C11" s="39"/>
      <c r="D11" s="39"/>
      <c r="E11" s="75">
        <f>SUM(E7:E10)</f>
        <v>21729752</v>
      </c>
      <c r="F11" s="75">
        <f>SUM(F7:F10)</f>
        <v>0</v>
      </c>
      <c r="G11" s="75">
        <f>SUM(G7:G10)</f>
        <v>0</v>
      </c>
      <c r="H11" s="75">
        <f>SUM(H7:H10)</f>
        <v>21729752</v>
      </c>
      <c r="I11" s="75">
        <f>SUM(I7:I10)</f>
        <v>0</v>
      </c>
      <c r="J11" s="105">
        <f t="shared" si="0"/>
        <v>21729752</v>
      </c>
      <c r="K11" s="97"/>
      <c r="L11" s="56">
        <f>H11</f>
        <v>21729752</v>
      </c>
    </row>
    <row r="12" spans="1:12" s="3" customFormat="1" ht="12" customHeight="1">
      <c r="A12" s="21" t="s">
        <v>14</v>
      </c>
      <c r="B12" s="48" t="s">
        <v>69</v>
      </c>
      <c r="C12" s="49">
        <v>3008</v>
      </c>
      <c r="D12" s="49">
        <v>1400</v>
      </c>
      <c r="E12" s="48">
        <f>C12*D12</f>
        <v>4211200</v>
      </c>
      <c r="F12" s="48"/>
      <c r="G12" s="48"/>
      <c r="H12" s="48">
        <f>SUM(E12:G12)</f>
        <v>4211200</v>
      </c>
      <c r="I12" s="48"/>
      <c r="J12" s="127">
        <f t="shared" si="0"/>
        <v>4211200</v>
      </c>
      <c r="K12" s="59"/>
      <c r="L12" s="55">
        <f>H12</f>
        <v>4211200</v>
      </c>
    </row>
    <row r="13" spans="1:12" s="3" customFormat="1" ht="12" customHeight="1">
      <c r="A13" s="22"/>
      <c r="B13" s="23" t="s">
        <v>59</v>
      </c>
      <c r="C13" s="24">
        <v>3008</v>
      </c>
      <c r="D13" s="24">
        <v>515</v>
      </c>
      <c r="E13" s="23">
        <f>C13*D13</f>
        <v>1549120</v>
      </c>
      <c r="F13" s="23"/>
      <c r="G13" s="23"/>
      <c r="H13" s="23">
        <f>SUM(E13:G13)</f>
        <v>1549120</v>
      </c>
      <c r="I13" s="23"/>
      <c r="J13" s="141">
        <f t="shared" si="0"/>
        <v>1549120</v>
      </c>
      <c r="K13" s="59"/>
      <c r="L13" s="2"/>
    </row>
    <row r="14" spans="1:12" s="3" customFormat="1" ht="12" customHeight="1">
      <c r="A14" s="22"/>
      <c r="B14" s="23" t="s">
        <v>15</v>
      </c>
      <c r="C14" s="24">
        <v>12</v>
      </c>
      <c r="D14" s="24">
        <v>3800</v>
      </c>
      <c r="E14" s="23">
        <f>C14*D14</f>
        <v>45600</v>
      </c>
      <c r="F14" s="23"/>
      <c r="G14" s="23"/>
      <c r="H14" s="23">
        <f>SUM(E14:G14)</f>
        <v>45600</v>
      </c>
      <c r="I14" s="23"/>
      <c r="J14" s="123">
        <f t="shared" si="0"/>
        <v>45600</v>
      </c>
      <c r="K14" s="59"/>
      <c r="L14" s="55">
        <f>H14</f>
        <v>45600</v>
      </c>
    </row>
    <row r="15" spans="1:12" s="3" customFormat="1" ht="12" customHeight="1">
      <c r="A15" s="22"/>
      <c r="B15" s="23" t="s">
        <v>16</v>
      </c>
      <c r="C15" s="24">
        <v>3008</v>
      </c>
      <c r="D15" s="25">
        <f>4425985/3008</f>
        <v>1471.4045877659576</v>
      </c>
      <c r="E15" s="23">
        <f>C15*D15</f>
        <v>4425985</v>
      </c>
      <c r="F15" s="23"/>
      <c r="G15" s="23"/>
      <c r="H15" s="23">
        <f>SUM(E15:G15)</f>
        <v>4425985</v>
      </c>
      <c r="I15" s="23"/>
      <c r="J15" s="106">
        <f t="shared" si="0"/>
        <v>4425985</v>
      </c>
      <c r="K15" s="59"/>
      <c r="L15" s="26">
        <f>H15</f>
        <v>4425985</v>
      </c>
    </row>
    <row r="16" spans="1:12" s="3" customFormat="1" ht="11.25" customHeight="1" thickBot="1">
      <c r="A16" s="14" t="s">
        <v>72</v>
      </c>
      <c r="B16" s="94" t="s">
        <v>71</v>
      </c>
      <c r="C16" s="95"/>
      <c r="D16" s="95"/>
      <c r="E16" s="95"/>
      <c r="F16" s="94">
        <v>3359456</v>
      </c>
      <c r="G16" s="94"/>
      <c r="H16" s="94">
        <f>SUM(F16:G16)</f>
        <v>3359456</v>
      </c>
      <c r="I16" s="94">
        <v>-74000</v>
      </c>
      <c r="J16" s="106">
        <f t="shared" si="0"/>
        <v>3285456</v>
      </c>
      <c r="K16" s="97"/>
      <c r="L16" s="2"/>
    </row>
    <row r="17" spans="1:12" s="20" customFormat="1" ht="12" customHeight="1" thickBot="1">
      <c r="A17" s="77" t="s">
        <v>14</v>
      </c>
      <c r="B17" s="78" t="s">
        <v>17</v>
      </c>
      <c r="C17" s="79"/>
      <c r="D17" s="79"/>
      <c r="E17" s="79">
        <f>SUM(E12:E16)</f>
        <v>10231905</v>
      </c>
      <c r="F17" s="79">
        <f>SUM(F12:F16)</f>
        <v>3359456</v>
      </c>
      <c r="G17" s="79">
        <f>SUM(G12:G16)</f>
        <v>0</v>
      </c>
      <c r="H17" s="79">
        <f>SUM(H12:H16)</f>
        <v>13591361</v>
      </c>
      <c r="I17" s="79">
        <f>SUM(I12:I16)</f>
        <v>-74000</v>
      </c>
      <c r="J17" s="105">
        <f t="shared" si="0"/>
        <v>13517361</v>
      </c>
      <c r="K17" s="59"/>
      <c r="L17" s="27"/>
    </row>
    <row r="18" spans="1:12" s="20" customFormat="1" ht="12" customHeight="1">
      <c r="A18" s="116" t="s">
        <v>45</v>
      </c>
      <c r="B18" s="117" t="s">
        <v>46</v>
      </c>
      <c r="C18" s="118"/>
      <c r="D18" s="118"/>
      <c r="E18" s="117"/>
      <c r="F18" s="117"/>
      <c r="G18" s="117"/>
      <c r="H18" s="119"/>
      <c r="I18" s="119"/>
      <c r="J18" s="127">
        <f t="shared" si="0"/>
        <v>0</v>
      </c>
      <c r="K18" s="61"/>
      <c r="L18" s="19"/>
    </row>
    <row r="19" spans="1:12" s="3" customFormat="1" ht="12" customHeight="1">
      <c r="A19" s="22"/>
      <c r="B19" s="23" t="s">
        <v>47</v>
      </c>
      <c r="C19" s="24">
        <v>3008</v>
      </c>
      <c r="D19" s="24">
        <v>4563</v>
      </c>
      <c r="E19" s="23">
        <f>C19*D19</f>
        <v>13725504</v>
      </c>
      <c r="F19" s="23"/>
      <c r="G19" s="23"/>
      <c r="H19" s="32">
        <v>24745290</v>
      </c>
      <c r="I19" s="32">
        <f>485000+1105868+32902+63019+215370</f>
        <v>1902159</v>
      </c>
      <c r="J19" s="123">
        <f t="shared" si="0"/>
        <v>26647449</v>
      </c>
      <c r="K19" s="59"/>
      <c r="L19" s="55">
        <f>H19</f>
        <v>24745290</v>
      </c>
    </row>
    <row r="20" spans="1:12" s="3" customFormat="1" ht="12" customHeight="1">
      <c r="A20" s="22"/>
      <c r="B20" s="23" t="s">
        <v>54</v>
      </c>
      <c r="C20" s="24">
        <v>10</v>
      </c>
      <c r="D20" s="24">
        <v>70800</v>
      </c>
      <c r="E20" s="24">
        <f>C20*D20</f>
        <v>708000</v>
      </c>
      <c r="F20" s="24"/>
      <c r="G20" s="24"/>
      <c r="H20" s="33">
        <f>SUM(E20:G20)</f>
        <v>708000</v>
      </c>
      <c r="I20" s="33"/>
      <c r="J20" s="106">
        <f t="shared" si="0"/>
        <v>708000</v>
      </c>
      <c r="K20" s="60"/>
      <c r="L20" s="55">
        <f>H20</f>
        <v>708000</v>
      </c>
    </row>
    <row r="21" spans="1:12" s="3" customFormat="1" ht="12" customHeight="1" thickBot="1">
      <c r="A21" s="111"/>
      <c r="B21" s="112" t="s">
        <v>60</v>
      </c>
      <c r="C21" s="113">
        <v>1</v>
      </c>
      <c r="D21" s="113">
        <v>104800</v>
      </c>
      <c r="E21" s="113">
        <f>C21*D21</f>
        <v>104800</v>
      </c>
      <c r="F21" s="113"/>
      <c r="G21" s="113"/>
      <c r="H21" s="143">
        <v>733600</v>
      </c>
      <c r="I21" s="143"/>
      <c r="J21" s="142">
        <f t="shared" si="0"/>
        <v>733600</v>
      </c>
      <c r="K21" s="60"/>
      <c r="L21" s="55">
        <f>H21</f>
        <v>733600</v>
      </c>
    </row>
    <row r="22" spans="1:12" s="20" customFormat="1" ht="12" customHeight="1" thickBot="1">
      <c r="A22" s="37">
        <v>13</v>
      </c>
      <c r="B22" s="38" t="s">
        <v>48</v>
      </c>
      <c r="C22" s="39"/>
      <c r="D22" s="39"/>
      <c r="E22" s="39">
        <f aca="true" t="shared" si="1" ref="E22:J22">SUM(E19:E21)</f>
        <v>14538304</v>
      </c>
      <c r="F22" s="39">
        <f t="shared" si="1"/>
        <v>0</v>
      </c>
      <c r="G22" s="39">
        <f t="shared" si="1"/>
        <v>0</v>
      </c>
      <c r="H22" s="39">
        <f t="shared" si="1"/>
        <v>26186890</v>
      </c>
      <c r="I22" s="39">
        <f t="shared" si="1"/>
        <v>1902159</v>
      </c>
      <c r="J22" s="39">
        <f t="shared" si="1"/>
        <v>28089049</v>
      </c>
      <c r="K22" s="98"/>
      <c r="L22" s="56"/>
    </row>
    <row r="23" spans="1:12" s="20" customFormat="1" ht="12" customHeight="1">
      <c r="A23" s="28"/>
      <c r="B23" s="29" t="s">
        <v>18</v>
      </c>
      <c r="C23" s="30"/>
      <c r="D23" s="30"/>
      <c r="E23" s="30"/>
      <c r="F23" s="29"/>
      <c r="G23" s="29"/>
      <c r="H23" s="31"/>
      <c r="I23" s="31"/>
      <c r="J23" s="127">
        <f t="shared" si="0"/>
        <v>0</v>
      </c>
      <c r="K23" s="61"/>
      <c r="L23" s="19"/>
    </row>
    <row r="24" spans="1:12" s="3" customFormat="1" ht="12" customHeight="1">
      <c r="A24" s="22" t="s">
        <v>19</v>
      </c>
      <c r="B24" s="23" t="s">
        <v>20</v>
      </c>
      <c r="C24" s="24">
        <v>101</v>
      </c>
      <c r="D24" s="24">
        <v>199000</v>
      </c>
      <c r="E24" s="24">
        <f>C24*D24</f>
        <v>20099000</v>
      </c>
      <c r="F24" s="23"/>
      <c r="G24" s="23"/>
      <c r="H24" s="32">
        <f>SUM(E24:G24)</f>
        <v>20099000</v>
      </c>
      <c r="I24" s="32"/>
      <c r="J24" s="141">
        <f t="shared" si="0"/>
        <v>20099000</v>
      </c>
      <c r="K24" s="59"/>
      <c r="L24" s="55">
        <f>H24</f>
        <v>20099000</v>
      </c>
    </row>
    <row r="25" spans="1:12" s="3" customFormat="1" ht="12" customHeight="1">
      <c r="A25" s="22" t="s">
        <v>19</v>
      </c>
      <c r="B25" s="23" t="s">
        <v>21</v>
      </c>
      <c r="C25" s="24">
        <v>2</v>
      </c>
      <c r="D25" s="24">
        <v>15000</v>
      </c>
      <c r="E25" s="24">
        <f>C25*D25</f>
        <v>30000</v>
      </c>
      <c r="F25" s="23"/>
      <c r="G25" s="23"/>
      <c r="H25" s="32">
        <f>SUM(E25:G25)</f>
        <v>30000</v>
      </c>
      <c r="I25" s="32"/>
      <c r="J25" s="123">
        <f t="shared" si="0"/>
        <v>30000</v>
      </c>
      <c r="K25" s="59"/>
      <c r="L25" s="55">
        <f>H25</f>
        <v>30000</v>
      </c>
    </row>
    <row r="26" spans="1:12" s="3" customFormat="1" ht="12" customHeight="1">
      <c r="A26" s="40" t="s">
        <v>25</v>
      </c>
      <c r="B26" s="23" t="s">
        <v>26</v>
      </c>
      <c r="C26" s="24">
        <v>9</v>
      </c>
      <c r="D26" s="24">
        <v>11700</v>
      </c>
      <c r="E26" s="24"/>
      <c r="F26" s="23">
        <f>C26*D26</f>
        <v>105300</v>
      </c>
      <c r="G26" s="23"/>
      <c r="H26" s="32">
        <f>SUM(E26:G26)</f>
        <v>105300</v>
      </c>
      <c r="I26" s="32"/>
      <c r="J26" s="106">
        <f t="shared" si="0"/>
        <v>105300</v>
      </c>
      <c r="K26" s="59"/>
      <c r="L26" s="2"/>
    </row>
    <row r="27" spans="1:12" s="3" customFormat="1" ht="12" customHeight="1">
      <c r="A27" s="144"/>
      <c r="B27" s="35" t="s">
        <v>84</v>
      </c>
      <c r="C27" s="36"/>
      <c r="D27" s="36"/>
      <c r="E27" s="36"/>
      <c r="F27" s="35"/>
      <c r="G27" s="35"/>
      <c r="H27" s="41">
        <v>122400</v>
      </c>
      <c r="I27" s="41"/>
      <c r="J27" s="106">
        <f t="shared" si="0"/>
        <v>122400</v>
      </c>
      <c r="K27" s="59"/>
      <c r="L27" s="2"/>
    </row>
    <row r="28" spans="1:12" s="3" customFormat="1" ht="12" customHeight="1" thickBot="1">
      <c r="A28" s="34" t="s">
        <v>27</v>
      </c>
      <c r="B28" s="35" t="s">
        <v>28</v>
      </c>
      <c r="C28" s="36">
        <v>103</v>
      </c>
      <c r="D28" s="36">
        <v>720</v>
      </c>
      <c r="E28" s="36">
        <f>C28*D28</f>
        <v>74160</v>
      </c>
      <c r="F28" s="35"/>
      <c r="G28" s="35"/>
      <c r="H28" s="41">
        <f>SUM(E28:G28)</f>
        <v>74160</v>
      </c>
      <c r="I28" s="41"/>
      <c r="J28" s="106">
        <f t="shared" si="0"/>
        <v>74160</v>
      </c>
      <c r="K28" s="59"/>
      <c r="L28" s="2"/>
    </row>
    <row r="29" spans="1:12" s="47" customFormat="1" ht="12" customHeight="1" thickBot="1">
      <c r="A29" s="42"/>
      <c r="B29" s="43" t="s">
        <v>22</v>
      </c>
      <c r="C29" s="44"/>
      <c r="D29" s="44"/>
      <c r="E29" s="45">
        <f>SUM(E24:E28)</f>
        <v>20203160</v>
      </c>
      <c r="F29" s="45">
        <f>SUM(F24:F28)</f>
        <v>105300</v>
      </c>
      <c r="G29" s="45">
        <f>SUM(G24:G28)</f>
        <v>0</v>
      </c>
      <c r="H29" s="45">
        <f>SUM(H24:H28)</f>
        <v>20430860</v>
      </c>
      <c r="I29" s="45">
        <f>SUM(I24:I28)</f>
        <v>0</v>
      </c>
      <c r="J29" s="105">
        <f t="shared" si="0"/>
        <v>20430860</v>
      </c>
      <c r="K29" s="60"/>
      <c r="L29" s="73"/>
    </row>
    <row r="30" spans="1:12" s="47" customFormat="1" ht="12" customHeight="1" thickBot="1">
      <c r="A30" s="42"/>
      <c r="B30" s="43" t="s">
        <v>85</v>
      </c>
      <c r="C30" s="44">
        <v>2</v>
      </c>
      <c r="D30" s="44">
        <v>464000</v>
      </c>
      <c r="E30" s="45">
        <f>C30*D30</f>
        <v>928000</v>
      </c>
      <c r="F30" s="45"/>
      <c r="G30" s="45"/>
      <c r="H30" s="45">
        <v>464000</v>
      </c>
      <c r="I30" s="80"/>
      <c r="J30" s="105">
        <f t="shared" si="0"/>
        <v>464000</v>
      </c>
      <c r="K30" s="60"/>
      <c r="L30" s="73">
        <f>H30</f>
        <v>464000</v>
      </c>
    </row>
    <row r="31" spans="1:12" s="3" customFormat="1" ht="12" customHeight="1">
      <c r="A31" s="110" t="s">
        <v>23</v>
      </c>
      <c r="B31" s="48" t="s">
        <v>24</v>
      </c>
      <c r="C31" s="49">
        <v>7</v>
      </c>
      <c r="D31" s="49">
        <v>55000</v>
      </c>
      <c r="E31" s="49">
        <f>C31*D31</f>
        <v>385000</v>
      </c>
      <c r="F31" s="48"/>
      <c r="G31" s="48"/>
      <c r="H31" s="48">
        <v>440000</v>
      </c>
      <c r="I31" s="48"/>
      <c r="J31" s="127">
        <f t="shared" si="0"/>
        <v>440000</v>
      </c>
      <c r="K31" s="59"/>
      <c r="L31" s="55">
        <f>H31</f>
        <v>440000</v>
      </c>
    </row>
    <row r="32" spans="1:12" s="3" customFormat="1" ht="12" customHeight="1" thickBot="1">
      <c r="A32" s="34" t="s">
        <v>23</v>
      </c>
      <c r="B32" s="35" t="s">
        <v>29</v>
      </c>
      <c r="C32" s="36">
        <v>13</v>
      </c>
      <c r="D32" s="36">
        <v>55000</v>
      </c>
      <c r="E32" s="36">
        <f>C32*D32</f>
        <v>715000</v>
      </c>
      <c r="F32" s="35"/>
      <c r="G32" s="35"/>
      <c r="H32" s="35">
        <v>770000</v>
      </c>
      <c r="I32" s="35"/>
      <c r="J32" s="141">
        <f t="shared" si="0"/>
        <v>770000</v>
      </c>
      <c r="K32" s="59"/>
      <c r="L32" s="55">
        <f>H32</f>
        <v>770000</v>
      </c>
    </row>
    <row r="33" spans="1:12" s="47" customFormat="1" ht="12" customHeight="1" thickBot="1">
      <c r="A33" s="74"/>
      <c r="B33" s="42" t="s">
        <v>30</v>
      </c>
      <c r="C33" s="44"/>
      <c r="D33" s="44"/>
      <c r="E33" s="45">
        <f>SUM(E31:E32)</f>
        <v>1100000</v>
      </c>
      <c r="F33" s="45">
        <f>SUM(F31:F32)</f>
        <v>0</v>
      </c>
      <c r="G33" s="45">
        <f>SUM(G31:G32)</f>
        <v>0</v>
      </c>
      <c r="H33" s="45">
        <f>SUM(H31:H32)</f>
        <v>1210000</v>
      </c>
      <c r="I33" s="45">
        <f>SUM(I31:I32)</f>
        <v>0</v>
      </c>
      <c r="J33" s="108">
        <f t="shared" si="0"/>
        <v>1210000</v>
      </c>
      <c r="K33" s="60"/>
      <c r="L33" s="46"/>
    </row>
    <row r="34" spans="1:12" s="20" customFormat="1" ht="12" customHeight="1" thickBot="1">
      <c r="A34" s="37">
        <v>2</v>
      </c>
      <c r="B34" s="38" t="s">
        <v>31</v>
      </c>
      <c r="C34" s="39"/>
      <c r="D34" s="39"/>
      <c r="E34" s="39">
        <f>E29+E30+E33</f>
        <v>22231160</v>
      </c>
      <c r="F34" s="39">
        <f>F29+F30+F33</f>
        <v>105300</v>
      </c>
      <c r="G34" s="39">
        <f>G29+G30+G33</f>
        <v>0</v>
      </c>
      <c r="H34" s="39">
        <f>H29+H30+H33</f>
        <v>22104860</v>
      </c>
      <c r="I34" s="39">
        <f>I29+I30+I33</f>
        <v>0</v>
      </c>
      <c r="J34" s="105">
        <f t="shared" si="0"/>
        <v>22104860</v>
      </c>
      <c r="K34" s="98"/>
      <c r="L34" s="19"/>
    </row>
    <row r="35" spans="1:12" s="20" customFormat="1" ht="11.25" customHeight="1">
      <c r="A35" s="116">
        <v>3</v>
      </c>
      <c r="B35" s="117" t="s">
        <v>32</v>
      </c>
      <c r="C35" s="118"/>
      <c r="D35" s="118"/>
      <c r="E35" s="118"/>
      <c r="F35" s="117"/>
      <c r="G35" s="117"/>
      <c r="H35" s="119"/>
      <c r="I35" s="119"/>
      <c r="J35" s="127">
        <f t="shared" si="0"/>
        <v>0</v>
      </c>
      <c r="K35" s="61"/>
      <c r="L35" s="19"/>
    </row>
    <row r="36" spans="1:12" s="3" customFormat="1" ht="11.25" customHeight="1">
      <c r="A36" s="22" t="s">
        <v>33</v>
      </c>
      <c r="B36" s="23" t="s">
        <v>34</v>
      </c>
      <c r="C36" s="24">
        <v>132</v>
      </c>
      <c r="D36" s="24">
        <v>204000</v>
      </c>
      <c r="E36" s="24">
        <f>C36*D36</f>
        <v>26928000</v>
      </c>
      <c r="F36" s="23"/>
      <c r="G36" s="23"/>
      <c r="H36" s="32">
        <f>SUM(E36:G36)</f>
        <v>26928000</v>
      </c>
      <c r="I36" s="32"/>
      <c r="J36" s="141">
        <f t="shared" si="0"/>
        <v>26928000</v>
      </c>
      <c r="K36" s="59"/>
      <c r="L36" s="55">
        <f>H36</f>
        <v>26928000</v>
      </c>
    </row>
    <row r="37" spans="1:12" s="3" customFormat="1" ht="11.25" customHeight="1">
      <c r="A37" s="22"/>
      <c r="B37" s="23" t="s">
        <v>35</v>
      </c>
      <c r="C37" s="24">
        <v>154</v>
      </c>
      <c r="D37" s="24">
        <v>212000</v>
      </c>
      <c r="E37" s="24">
        <f>C37*D37</f>
        <v>32648000</v>
      </c>
      <c r="F37" s="23"/>
      <c r="G37" s="23"/>
      <c r="H37" s="32">
        <f>SUM(E37:G37)</f>
        <v>32648000</v>
      </c>
      <c r="I37" s="32"/>
      <c r="J37" s="141">
        <f t="shared" si="0"/>
        <v>32648000</v>
      </c>
      <c r="K37" s="59"/>
      <c r="L37" s="55">
        <f>H37</f>
        <v>32648000</v>
      </c>
    </row>
    <row r="38" spans="1:12" s="3" customFormat="1" ht="11.25" customHeight="1">
      <c r="A38" s="34"/>
      <c r="B38" s="35" t="s">
        <v>61</v>
      </c>
      <c r="C38" s="36">
        <v>80</v>
      </c>
      <c r="D38" s="36">
        <v>15000</v>
      </c>
      <c r="E38" s="36">
        <f>C38*D38</f>
        <v>1200000</v>
      </c>
      <c r="F38" s="35"/>
      <c r="G38" s="35"/>
      <c r="H38" s="41">
        <f>SUM(E38:G38)</f>
        <v>1200000</v>
      </c>
      <c r="I38" s="32"/>
      <c r="J38" s="123">
        <f t="shared" si="0"/>
        <v>1200000</v>
      </c>
      <c r="K38" s="59"/>
      <c r="L38" s="55">
        <f>H38</f>
        <v>1200000</v>
      </c>
    </row>
    <row r="39" spans="1:12" s="3" customFormat="1" ht="11.25" customHeight="1">
      <c r="A39" s="22"/>
      <c r="B39" s="23" t="s">
        <v>36</v>
      </c>
      <c r="C39" s="24">
        <v>61</v>
      </c>
      <c r="D39" s="24">
        <v>45000</v>
      </c>
      <c r="E39" s="24">
        <f>C39*D39</f>
        <v>2745000</v>
      </c>
      <c r="F39" s="23"/>
      <c r="G39" s="23"/>
      <c r="H39" s="23">
        <f>SUM(E39:G39)</f>
        <v>2745000</v>
      </c>
      <c r="I39" s="32"/>
      <c r="J39" s="106">
        <f t="shared" si="0"/>
        <v>2745000</v>
      </c>
      <c r="K39" s="59"/>
      <c r="L39" s="2"/>
    </row>
    <row r="40" spans="1:12" s="3" customFormat="1" ht="11.25" customHeight="1" thickBot="1">
      <c r="A40" s="111"/>
      <c r="B40" s="112" t="s">
        <v>26</v>
      </c>
      <c r="C40" s="113">
        <v>31</v>
      </c>
      <c r="D40" s="113">
        <v>11700</v>
      </c>
      <c r="E40" s="113"/>
      <c r="F40" s="112">
        <f>C40*D40</f>
        <v>362700</v>
      </c>
      <c r="G40" s="112"/>
      <c r="H40" s="114">
        <f>SUM(E40:G40)</f>
        <v>362700</v>
      </c>
      <c r="I40" s="115"/>
      <c r="J40" s="142">
        <f t="shared" si="0"/>
        <v>362700</v>
      </c>
      <c r="K40" s="59"/>
      <c r="L40" s="2"/>
    </row>
    <row r="41" spans="1:11" s="145" customFormat="1" ht="11.25">
      <c r="A41" s="149" t="s">
        <v>82</v>
      </c>
      <c r="B41" s="150" t="s">
        <v>83</v>
      </c>
      <c r="C41" s="151"/>
      <c r="D41" s="151"/>
      <c r="E41" s="151"/>
      <c r="F41" s="151"/>
      <c r="G41" s="151"/>
      <c r="H41" s="151">
        <v>981050</v>
      </c>
      <c r="I41" s="151"/>
      <c r="J41" s="152">
        <f>H41+I41</f>
        <v>981050</v>
      </c>
      <c r="K41" s="148"/>
    </row>
    <row r="42" spans="1:12" s="3" customFormat="1" ht="11.25" customHeight="1">
      <c r="A42" s="22"/>
      <c r="B42" s="23" t="s">
        <v>37</v>
      </c>
      <c r="C42" s="24">
        <v>126</v>
      </c>
      <c r="D42" s="24">
        <v>10000</v>
      </c>
      <c r="E42" s="24">
        <f>C42*D42</f>
        <v>1260000</v>
      </c>
      <c r="F42" s="23"/>
      <c r="G42" s="23"/>
      <c r="H42" s="23">
        <f>SUM(E42:G42)</f>
        <v>1260000</v>
      </c>
      <c r="I42" s="23"/>
      <c r="J42" s="146">
        <f>H42+I42</f>
        <v>1260000</v>
      </c>
      <c r="K42" s="59"/>
      <c r="L42" s="55">
        <f>H42</f>
        <v>1260000</v>
      </c>
    </row>
    <row r="43" spans="1:12" s="3" customFormat="1" ht="11.25" customHeight="1" thickBot="1">
      <c r="A43" s="111"/>
      <c r="B43" s="112" t="s">
        <v>55</v>
      </c>
      <c r="C43" s="113">
        <v>299</v>
      </c>
      <c r="D43" s="113">
        <v>720</v>
      </c>
      <c r="E43" s="113">
        <f>C43*D43</f>
        <v>215280</v>
      </c>
      <c r="F43" s="112"/>
      <c r="G43" s="112"/>
      <c r="H43" s="112">
        <v>214560</v>
      </c>
      <c r="I43" s="112"/>
      <c r="J43" s="147">
        <f aca="true" t="shared" si="2" ref="J43:J61">H43+I43</f>
        <v>214560</v>
      </c>
      <c r="K43" s="59"/>
      <c r="L43" s="2"/>
    </row>
    <row r="44" spans="1:12" s="47" customFormat="1" ht="11.25" customHeight="1" thickBot="1">
      <c r="A44" s="42" t="s">
        <v>33</v>
      </c>
      <c r="B44" s="43" t="s">
        <v>38</v>
      </c>
      <c r="C44" s="44"/>
      <c r="D44" s="44"/>
      <c r="E44" s="44">
        <f>SUM(E36:E43)</f>
        <v>64996280</v>
      </c>
      <c r="F44" s="44">
        <f>SUM(F36:F43)</f>
        <v>362700</v>
      </c>
      <c r="G44" s="44">
        <f>SUM(G36:G43)</f>
        <v>0</v>
      </c>
      <c r="H44" s="44">
        <f>SUM(H36:H43)</f>
        <v>66339310</v>
      </c>
      <c r="I44" s="44">
        <f>SUM(I36:I43)</f>
        <v>0</v>
      </c>
      <c r="J44" s="130">
        <f t="shared" si="2"/>
        <v>66339310</v>
      </c>
      <c r="K44" s="99"/>
      <c r="L44" s="46"/>
    </row>
    <row r="45" spans="1:12" s="3" customFormat="1" ht="11.25" customHeight="1" thickBot="1">
      <c r="A45" s="131" t="s">
        <v>39</v>
      </c>
      <c r="B45" s="132" t="s">
        <v>74</v>
      </c>
      <c r="C45" s="133">
        <v>13</v>
      </c>
      <c r="D45" s="133">
        <v>464000</v>
      </c>
      <c r="E45" s="133">
        <f>C45*D45</f>
        <v>6032000</v>
      </c>
      <c r="F45" s="132"/>
      <c r="G45" s="132"/>
      <c r="H45" s="132">
        <v>5985600</v>
      </c>
      <c r="I45" s="132"/>
      <c r="J45" s="129">
        <f t="shared" si="2"/>
        <v>5985600</v>
      </c>
      <c r="K45" s="59"/>
      <c r="L45" s="55">
        <f>H45</f>
        <v>5985600</v>
      </c>
    </row>
    <row r="46" spans="1:12" s="3" customFormat="1" ht="11.25" customHeight="1" thickBot="1">
      <c r="A46" s="96"/>
      <c r="B46" s="80" t="s">
        <v>68</v>
      </c>
      <c r="C46" s="45"/>
      <c r="D46" s="45"/>
      <c r="E46" s="45">
        <f>SUM(E45:E45)</f>
        <v>6032000</v>
      </c>
      <c r="F46" s="45">
        <f>SUM(F45:F45)</f>
        <v>0</v>
      </c>
      <c r="G46" s="45">
        <f>SUM(G45:G45)</f>
        <v>0</v>
      </c>
      <c r="H46" s="45">
        <f>SUM(H45:H45)</f>
        <v>5985600</v>
      </c>
      <c r="I46" s="45">
        <f>SUM(I45:I45)</f>
        <v>0</v>
      </c>
      <c r="J46" s="130">
        <f t="shared" si="2"/>
        <v>5985600</v>
      </c>
      <c r="K46" s="60"/>
      <c r="L46" s="2"/>
    </row>
    <row r="47" spans="1:12" s="47" customFormat="1" ht="11.25" customHeight="1" thickBot="1">
      <c r="A47" s="74" t="s">
        <v>40</v>
      </c>
      <c r="B47" s="42" t="s">
        <v>41</v>
      </c>
      <c r="C47" s="44">
        <v>100</v>
      </c>
      <c r="D47" s="44">
        <v>23000</v>
      </c>
      <c r="E47" s="44">
        <f>C47*D47</f>
        <v>2300000</v>
      </c>
      <c r="F47" s="43"/>
      <c r="G47" s="134"/>
      <c r="H47" s="74">
        <f>SUM(E47:G47)</f>
        <v>2300000</v>
      </c>
      <c r="I47" s="81"/>
      <c r="J47" s="130">
        <f t="shared" si="2"/>
        <v>2300000</v>
      </c>
      <c r="K47" s="100"/>
      <c r="L47" s="46"/>
    </row>
    <row r="48" spans="1:12" s="3" customFormat="1" ht="11.25" customHeight="1">
      <c r="A48" s="110"/>
      <c r="B48" s="48" t="s">
        <v>62</v>
      </c>
      <c r="C48" s="49">
        <v>43</v>
      </c>
      <c r="D48" s="49">
        <v>55000</v>
      </c>
      <c r="E48" s="82">
        <f>C48*D48</f>
        <v>2365000</v>
      </c>
      <c r="F48" s="48"/>
      <c r="G48" s="48"/>
      <c r="H48" s="48">
        <v>3190000</v>
      </c>
      <c r="I48" s="50"/>
      <c r="J48" s="109">
        <f t="shared" si="2"/>
        <v>3190000</v>
      </c>
      <c r="K48" s="59"/>
      <c r="L48" s="55">
        <f>H48</f>
        <v>3190000</v>
      </c>
    </row>
    <row r="49" spans="1:12" s="3" customFormat="1" ht="11.25" customHeight="1" thickBot="1">
      <c r="A49" s="34"/>
      <c r="B49" s="35" t="s">
        <v>63</v>
      </c>
      <c r="C49" s="36">
        <v>73</v>
      </c>
      <c r="D49" s="36"/>
      <c r="E49" s="51">
        <f>C49*D49</f>
        <v>0</v>
      </c>
      <c r="F49" s="35"/>
      <c r="G49" s="35"/>
      <c r="H49" s="35">
        <f>SUM(E49:G49)</f>
        <v>0</v>
      </c>
      <c r="I49" s="41"/>
      <c r="J49" s="129">
        <f t="shared" si="2"/>
        <v>0</v>
      </c>
      <c r="K49" s="59"/>
      <c r="L49" s="2"/>
    </row>
    <row r="50" spans="1:12" s="47" customFormat="1" ht="11.25" customHeight="1" thickBot="1">
      <c r="A50" s="74"/>
      <c r="B50" s="42" t="s">
        <v>42</v>
      </c>
      <c r="C50" s="44"/>
      <c r="D50" s="44"/>
      <c r="E50" s="44">
        <f>SUM(E48:E49)</f>
        <v>2365000</v>
      </c>
      <c r="F50" s="44">
        <f>SUM(F48:F49)</f>
        <v>0</v>
      </c>
      <c r="G50" s="44">
        <f>SUM(G48:G49)</f>
        <v>0</v>
      </c>
      <c r="H50" s="44">
        <f>SUM(H48:H49)</f>
        <v>3190000</v>
      </c>
      <c r="I50" s="44">
        <f>SUM(I48:I49)</f>
        <v>0</v>
      </c>
      <c r="J50" s="130">
        <f t="shared" si="2"/>
        <v>3190000</v>
      </c>
      <c r="K50" s="99"/>
      <c r="L50" s="46"/>
    </row>
    <row r="51" spans="1:12" s="20" customFormat="1" ht="11.25" customHeight="1" thickBot="1">
      <c r="A51" s="38">
        <v>3</v>
      </c>
      <c r="B51" s="75" t="s">
        <v>43</v>
      </c>
      <c r="C51" s="39"/>
      <c r="D51" s="39"/>
      <c r="E51" s="39">
        <f>E44+E46+E47+E50</f>
        <v>75693280</v>
      </c>
      <c r="F51" s="39">
        <f>F44+F46+F47+F50</f>
        <v>362700</v>
      </c>
      <c r="G51" s="39">
        <f>G44+G46+G47+G50</f>
        <v>0</v>
      </c>
      <c r="H51" s="39">
        <f>H44+H46+H47+H50</f>
        <v>77814910</v>
      </c>
      <c r="I51" s="39">
        <f>I44+I46+I47+I50</f>
        <v>0</v>
      </c>
      <c r="J51" s="130">
        <f t="shared" si="2"/>
        <v>77814910</v>
      </c>
      <c r="K51" s="98"/>
      <c r="L51" s="19"/>
    </row>
    <row r="52" spans="1:12" s="20" customFormat="1" ht="11.25" customHeight="1" thickBot="1">
      <c r="A52" s="37">
        <v>6</v>
      </c>
      <c r="B52" s="38" t="s">
        <v>44</v>
      </c>
      <c r="C52" s="39">
        <v>3008</v>
      </c>
      <c r="D52" s="39">
        <v>1166</v>
      </c>
      <c r="E52" s="39">
        <f>C52*D52</f>
        <v>3507328</v>
      </c>
      <c r="F52" s="75"/>
      <c r="G52" s="76"/>
      <c r="H52" s="37">
        <v>3688328</v>
      </c>
      <c r="I52" s="37"/>
      <c r="J52" s="130">
        <f t="shared" si="2"/>
        <v>3688328</v>
      </c>
      <c r="K52" s="101"/>
      <c r="L52" s="56">
        <f>H52</f>
        <v>3688328</v>
      </c>
    </row>
    <row r="53" spans="1:12" s="20" customFormat="1" ht="11.25" customHeight="1">
      <c r="A53" s="84">
        <v>5</v>
      </c>
      <c r="B53" s="85" t="s">
        <v>64</v>
      </c>
      <c r="C53" s="86">
        <v>3</v>
      </c>
      <c r="D53" s="86">
        <v>5622716</v>
      </c>
      <c r="E53" s="86"/>
      <c r="F53" s="83">
        <f>C53*D53</f>
        <v>16868148</v>
      </c>
      <c r="G53" s="83"/>
      <c r="H53" s="83">
        <f>SUM(F53:G53)</f>
        <v>16868148</v>
      </c>
      <c r="I53" s="83"/>
      <c r="J53" s="109">
        <f t="shared" si="2"/>
        <v>16868148</v>
      </c>
      <c r="K53" s="101"/>
      <c r="L53" s="19"/>
    </row>
    <row r="54" spans="1:12" s="3" customFormat="1" ht="11.25" customHeight="1">
      <c r="A54" s="14" t="s">
        <v>73</v>
      </c>
      <c r="B54" s="94" t="s">
        <v>50</v>
      </c>
      <c r="C54" s="95">
        <v>2</v>
      </c>
      <c r="D54" s="95">
        <v>640000</v>
      </c>
      <c r="E54" s="95"/>
      <c r="F54" s="94"/>
      <c r="G54" s="95">
        <f>C54*D54</f>
        <v>1280000</v>
      </c>
      <c r="H54" s="95">
        <f>SUM(E54:G54)</f>
        <v>1280000</v>
      </c>
      <c r="I54" s="95"/>
      <c r="J54" s="146">
        <f t="shared" si="2"/>
        <v>1280000</v>
      </c>
      <c r="K54" s="124"/>
      <c r="L54" s="2"/>
    </row>
    <row r="55" spans="1:12" s="3" customFormat="1" ht="11.25" customHeight="1">
      <c r="A55" s="153" t="s">
        <v>81</v>
      </c>
      <c r="B55" s="128" t="s">
        <v>86</v>
      </c>
      <c r="C55" s="135"/>
      <c r="D55" s="135"/>
      <c r="E55" s="135"/>
      <c r="F55" s="128"/>
      <c r="G55" s="135"/>
      <c r="H55" s="135">
        <v>0</v>
      </c>
      <c r="I55" s="135">
        <v>0</v>
      </c>
      <c r="J55" s="146">
        <f t="shared" si="2"/>
        <v>0</v>
      </c>
      <c r="K55" s="124"/>
      <c r="L55" s="2"/>
    </row>
    <row r="56" spans="1:12" s="3" customFormat="1" ht="11.25" customHeight="1" thickBot="1">
      <c r="A56" s="153" t="s">
        <v>81</v>
      </c>
      <c r="B56" s="128" t="s">
        <v>80</v>
      </c>
      <c r="C56" s="135"/>
      <c r="D56" s="135"/>
      <c r="E56" s="135"/>
      <c r="F56" s="128"/>
      <c r="G56" s="135"/>
      <c r="H56" s="135">
        <v>6266000</v>
      </c>
      <c r="I56" s="135"/>
      <c r="J56" s="154">
        <f t="shared" si="2"/>
        <v>6266000</v>
      </c>
      <c r="K56" s="124"/>
      <c r="L56" s="2"/>
    </row>
    <row r="57" spans="1:12" s="54" customFormat="1" ht="11.25" customHeight="1" thickBot="1">
      <c r="A57" s="136"/>
      <c r="B57" s="137" t="s">
        <v>49</v>
      </c>
      <c r="C57" s="138"/>
      <c r="D57" s="138"/>
      <c r="E57" s="138">
        <f>E11+E17+E22+E34+E51+E52+E53+E54+E56+E55</f>
        <v>147931729</v>
      </c>
      <c r="F57" s="138">
        <f>F11+F17+F22+F34+F51+F52+F53+F54+F56+F55</f>
        <v>20695604</v>
      </c>
      <c r="G57" s="138">
        <f>G11+G17+G22+G34+G51+G52+G53+G54+G56+G55</f>
        <v>1280000</v>
      </c>
      <c r="H57" s="138">
        <f>H11+H17+H22+H34+H51+H52+H53+H54+H56+H55</f>
        <v>189530249</v>
      </c>
      <c r="I57" s="138">
        <f>I11+I17+I22+I34+I51+I52+I53+I54+I56+I55</f>
        <v>1828159</v>
      </c>
      <c r="J57" s="155">
        <f>J11+J17+J22+J34+J51+J52+J53+J54+J56+J55</f>
        <v>191358408</v>
      </c>
      <c r="K57" s="102"/>
      <c r="L57" s="53">
        <f>SUM(L11:L54)</f>
        <v>153302355</v>
      </c>
    </row>
    <row r="58" spans="1:12" s="3" customFormat="1" ht="11.25" customHeight="1">
      <c r="A58" s="110"/>
      <c r="B58" s="48" t="s">
        <v>65</v>
      </c>
      <c r="C58" s="49"/>
      <c r="D58" s="49"/>
      <c r="E58" s="49">
        <v>42805866</v>
      </c>
      <c r="F58" s="49"/>
      <c r="G58" s="49"/>
      <c r="H58" s="49">
        <f>E58</f>
        <v>42805866</v>
      </c>
      <c r="I58" s="49"/>
      <c r="J58" s="109">
        <f t="shared" si="2"/>
        <v>42805866</v>
      </c>
      <c r="K58" s="60"/>
      <c r="L58" s="55">
        <f>L57*0.8</f>
        <v>122641884</v>
      </c>
    </row>
    <row r="59" spans="1:12" s="3" customFormat="1" ht="11.25" customHeight="1">
      <c r="A59" s="22"/>
      <c r="B59" s="23" t="s">
        <v>57</v>
      </c>
      <c r="C59" s="24"/>
      <c r="D59" s="24"/>
      <c r="E59" s="24">
        <v>-57943104</v>
      </c>
      <c r="F59" s="24"/>
      <c r="G59" s="24"/>
      <c r="H59" s="24">
        <f>E59</f>
        <v>-57943104</v>
      </c>
      <c r="I59" s="24"/>
      <c r="J59" s="109">
        <f t="shared" si="2"/>
        <v>-57943104</v>
      </c>
      <c r="K59" s="60"/>
      <c r="L59" s="55"/>
    </row>
    <row r="60" spans="1:12" s="20" customFormat="1" ht="11.25" customHeight="1" thickBot="1">
      <c r="A60" s="87"/>
      <c r="B60" s="88" t="s">
        <v>58</v>
      </c>
      <c r="C60" s="89"/>
      <c r="D60" s="89"/>
      <c r="E60" s="89">
        <f>SUM(E58:E59)</f>
        <v>-15137238</v>
      </c>
      <c r="F60" s="89"/>
      <c r="G60" s="89">
        <f>SUM(G58:G59)</f>
        <v>0</v>
      </c>
      <c r="H60" s="89">
        <f>SUM(H58:H59)</f>
        <v>-15137238</v>
      </c>
      <c r="I60" s="89"/>
      <c r="J60" s="129">
        <f t="shared" si="2"/>
        <v>-15137238</v>
      </c>
      <c r="K60" s="60"/>
      <c r="L60" s="56"/>
    </row>
    <row r="61" spans="1:12" s="58" customFormat="1" ht="11.25" customHeight="1" thickBot="1">
      <c r="A61" s="90"/>
      <c r="B61" s="91" t="s">
        <v>51</v>
      </c>
      <c r="C61" s="92"/>
      <c r="D61" s="92"/>
      <c r="E61" s="92">
        <f>E57+E60</f>
        <v>132794491</v>
      </c>
      <c r="F61" s="92">
        <f>F57+F60</f>
        <v>20695604</v>
      </c>
      <c r="G61" s="92">
        <f>G57+G60</f>
        <v>1280000</v>
      </c>
      <c r="H61" s="92">
        <f>H57+H60</f>
        <v>174393011</v>
      </c>
      <c r="I61" s="92">
        <f>I57+I60</f>
        <v>1828159</v>
      </c>
      <c r="J61" s="130">
        <f t="shared" si="2"/>
        <v>176221170</v>
      </c>
      <c r="K61" s="103"/>
      <c r="L61" s="57"/>
    </row>
    <row r="62" spans="1:11" s="2" customFormat="1" ht="12" customHeight="1" thickBot="1">
      <c r="A62" s="59"/>
      <c r="B62" s="59"/>
      <c r="C62" s="60"/>
      <c r="D62" s="60"/>
      <c r="E62" s="60"/>
      <c r="F62" s="60"/>
      <c r="G62" s="60"/>
      <c r="H62" s="59"/>
      <c r="I62" s="59"/>
      <c r="J62" s="59"/>
      <c r="K62" s="59"/>
    </row>
    <row r="63" spans="1:17" s="63" customFormat="1" ht="12" customHeight="1" thickBot="1">
      <c r="A63" s="61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52"/>
      <c r="M63" s="52"/>
      <c r="N63" s="52"/>
      <c r="O63" s="52"/>
      <c r="P63" s="52"/>
      <c r="Q63" s="52"/>
    </row>
    <row r="64" spans="1:17" s="63" customFormat="1" ht="12" customHeight="1" thickBot="1">
      <c r="A64" s="61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52"/>
      <c r="M64" s="52"/>
      <c r="N64" s="52"/>
      <c r="O64" s="52"/>
      <c r="P64" s="52"/>
      <c r="Q64" s="52"/>
    </row>
    <row r="65" spans="1:17" s="3" customFormat="1" ht="12" customHeight="1">
      <c r="A65" s="64"/>
      <c r="B65" s="64"/>
      <c r="C65" s="64"/>
      <c r="D65" s="65"/>
      <c r="E65" s="65"/>
      <c r="F65" s="65"/>
      <c r="G65" s="65"/>
      <c r="H65" s="65"/>
      <c r="I65" s="65"/>
      <c r="J65" s="65"/>
      <c r="K65" s="65"/>
      <c r="L65" s="66"/>
      <c r="M65" s="67"/>
      <c r="N65" s="67"/>
      <c r="O65" s="67"/>
      <c r="P65" s="67"/>
      <c r="Q65" s="67"/>
    </row>
    <row r="66" spans="1:12" s="3" customFormat="1" ht="12" customHeight="1">
      <c r="A66" s="68"/>
      <c r="B66" s="68"/>
      <c r="C66" s="68"/>
      <c r="D66" s="69"/>
      <c r="E66" s="69"/>
      <c r="F66" s="69"/>
      <c r="G66" s="69"/>
      <c r="H66" s="65"/>
      <c r="I66" s="69"/>
      <c r="J66" s="69"/>
      <c r="K66" s="69"/>
      <c r="L66" s="2"/>
    </row>
    <row r="67" spans="1:12" s="3" customFormat="1" ht="12" customHeight="1">
      <c r="A67" s="68"/>
      <c r="B67" s="68"/>
      <c r="C67" s="68"/>
      <c r="D67" s="69"/>
      <c r="E67" s="69"/>
      <c r="F67" s="69"/>
      <c r="G67" s="69"/>
      <c r="H67" s="69"/>
      <c r="I67" s="69"/>
      <c r="J67" s="69"/>
      <c r="K67" s="69"/>
      <c r="L67" s="2"/>
    </row>
    <row r="68" spans="4:12" s="3" customFormat="1" ht="12" customHeight="1">
      <c r="D68" s="70"/>
      <c r="E68" s="70"/>
      <c r="F68" s="70"/>
      <c r="G68" s="70"/>
      <c r="H68" s="70"/>
      <c r="I68" s="70"/>
      <c r="J68" s="70"/>
      <c r="K68" s="70"/>
      <c r="L68" s="2"/>
    </row>
    <row r="69" spans="4:12" s="3" customFormat="1" ht="12" customHeight="1">
      <c r="D69" s="70"/>
      <c r="E69" s="70"/>
      <c r="F69" s="70"/>
      <c r="G69" s="70"/>
      <c r="H69" s="70"/>
      <c r="I69" s="70"/>
      <c r="J69" s="70"/>
      <c r="K69" s="70"/>
      <c r="L69" s="2"/>
    </row>
    <row r="70" s="3" customFormat="1" ht="12" customHeight="1">
      <c r="L70" s="2"/>
    </row>
    <row r="71" s="3" customFormat="1" ht="12" customHeight="1">
      <c r="L71" s="2"/>
    </row>
    <row r="72" s="3" customFormat="1" ht="12" customHeight="1">
      <c r="L72" s="2"/>
    </row>
    <row r="73" s="3" customFormat="1" ht="12" customHeight="1">
      <c r="L73" s="2"/>
    </row>
    <row r="74" s="3" customFormat="1" ht="12" customHeight="1">
      <c r="L74" s="2"/>
    </row>
    <row r="75" s="3" customFormat="1" ht="12" customHeight="1">
      <c r="L75" s="2"/>
    </row>
    <row r="76" s="3" customFormat="1" ht="12" customHeight="1">
      <c r="L76" s="2"/>
    </row>
    <row r="77" s="3" customFormat="1" ht="12" customHeight="1">
      <c r="L77" s="2"/>
    </row>
    <row r="78" s="3" customFormat="1" ht="12" customHeight="1">
      <c r="L78" s="2"/>
    </row>
    <row r="79" s="3" customFormat="1" ht="12" customHeight="1">
      <c r="L79" s="2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mergeCells count="3">
    <mergeCell ref="A1:J1"/>
    <mergeCell ref="G4:J4"/>
    <mergeCell ref="A2:J2"/>
  </mergeCells>
  <printOptions/>
  <pageMargins left="0.5905511811023623" right="0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2007-01-04T08:10:30Z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