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75" windowWidth="15480" windowHeight="10620" activeTab="0"/>
  </bookViews>
  <sheets>
    <sheet name="Munka1" sheetId="1" r:id="rId1"/>
  </sheets>
  <externalReferences>
    <externalReference r:id="rId4"/>
  </externalReferences>
  <definedNames>
    <definedName name="_xlnm.Print_Area" localSheetId="0">'Munka1'!$A$1:$N$47</definedName>
  </definedNames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G30" authorId="0">
      <text>
        <r>
          <rPr>
            <b/>
            <sz val="8"/>
            <rFont val="Tahoma"/>
            <family val="2"/>
          </rPr>
          <t>xy:</t>
        </r>
        <r>
          <rPr>
            <sz val="8"/>
            <rFont val="Tahoma"/>
            <family val="2"/>
          </rPr>
          <t xml:space="preserve">
ÁTLAGTÁMOGATÁS</t>
        </r>
      </text>
    </comment>
  </commentList>
</comments>
</file>

<file path=xl/sharedStrings.xml><?xml version="1.0" encoding="utf-8"?>
<sst xmlns="http://schemas.openxmlformats.org/spreadsheetml/2006/main" count="62" uniqueCount="51">
  <si>
    <t>tervezett tevékenység</t>
  </si>
  <si>
    <t>nettó</t>
  </si>
  <si>
    <t>bruttó</t>
  </si>
  <si>
    <t>egyéb költségek</t>
  </si>
  <si>
    <t>KTG</t>
  </si>
  <si>
    <t>támogatás %</t>
  </si>
  <si>
    <t>támogatás Ft</t>
  </si>
  <si>
    <t>%</t>
  </si>
  <si>
    <t>max.</t>
  </si>
  <si>
    <t>előkészítés</t>
  </si>
  <si>
    <t>10millió</t>
  </si>
  <si>
    <t>ATT</t>
  </si>
  <si>
    <t>megvalósítás</t>
  </si>
  <si>
    <t>önk</t>
  </si>
  <si>
    <t>Általános iskola</t>
  </si>
  <si>
    <t>közszféra funkció</t>
  </si>
  <si>
    <t>Buszpályaudvar</t>
  </si>
  <si>
    <t>városi funkció</t>
  </si>
  <si>
    <t>Kossuth utca</t>
  </si>
  <si>
    <t>Zrínyi utca</t>
  </si>
  <si>
    <t>telek</t>
  </si>
  <si>
    <t>Piactér</t>
  </si>
  <si>
    <t>gazdasági funkció</t>
  </si>
  <si>
    <t>váll</t>
  </si>
  <si>
    <t>vállalkozó</t>
  </si>
  <si>
    <t>parkoló</t>
  </si>
  <si>
    <t>egyéb ktg</t>
  </si>
  <si>
    <t>projekt menedzsment</t>
  </si>
  <si>
    <t>műszaki ellenőr</t>
  </si>
  <si>
    <t>könyvvizsgálat</t>
  </si>
  <si>
    <t>közbeszerzés</t>
  </si>
  <si>
    <t>kbt. piactérre</t>
  </si>
  <si>
    <t>építész, egyéb műszaki szakértés</t>
  </si>
  <si>
    <t>jogiszolgáltatás</t>
  </si>
  <si>
    <t>nyilvánosság</t>
  </si>
  <si>
    <t>tervellenőr</t>
  </si>
  <si>
    <t>általános</t>
  </si>
  <si>
    <t>TARTALÉK</t>
  </si>
  <si>
    <t>soft elemek</t>
  </si>
  <si>
    <t>8millió</t>
  </si>
  <si>
    <t>összesen</t>
  </si>
  <si>
    <t xml:space="preserve">összes egyéb </t>
  </si>
  <si>
    <t>felosztható</t>
  </si>
  <si>
    <t>NEM felosztható</t>
  </si>
  <si>
    <t>építés</t>
  </si>
  <si>
    <t>saját forrás:</t>
  </si>
  <si>
    <t>támogatás</t>
  </si>
  <si>
    <t>lomen</t>
  </si>
  <si>
    <t>összes tervezett ktg</t>
  </si>
  <si>
    <t>paletta</t>
  </si>
  <si>
    <t>saját forrás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</si>
</sst>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ashed"/>
      <right style="dashed"/>
      <top style="dashed"/>
      <bottom style="dashed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7">
      <alignment/>
      <protection/>
    </xf>
    <xf numFmtId="0" fontId="19" fillId="0" borderId="0" xfId="57" applyFont="1">
      <alignment/>
      <protection/>
    </xf>
    <xf numFmtId="0" fontId="19" fillId="0" borderId="10" xfId="57" applyFont="1" applyBorder="1">
      <alignment/>
      <protection/>
    </xf>
    <xf numFmtId="0" fontId="20" fillId="24" borderId="0" xfId="57" applyFont="1" applyFill="1">
      <alignment/>
      <protection/>
    </xf>
    <xf numFmtId="3" fontId="0" fillId="0" borderId="0" xfId="57" applyNumberFormat="1">
      <alignment/>
      <protection/>
    </xf>
    <xf numFmtId="3" fontId="0" fillId="0" borderId="10" xfId="57" applyNumberFormat="1" applyBorder="1">
      <alignment/>
      <protection/>
    </xf>
    <xf numFmtId="10" fontId="0" fillId="0" borderId="0" xfId="57" applyNumberFormat="1">
      <alignment/>
      <protection/>
    </xf>
    <xf numFmtId="9" fontId="20" fillId="24" borderId="0" xfId="57" applyNumberFormat="1" applyFont="1" applyFill="1">
      <alignment/>
      <protection/>
    </xf>
    <xf numFmtId="0" fontId="0" fillId="25" borderId="0" xfId="57" applyFill="1">
      <alignment/>
      <protection/>
    </xf>
    <xf numFmtId="3" fontId="0" fillId="25" borderId="0" xfId="57" applyNumberFormat="1" applyFill="1">
      <alignment/>
      <protection/>
    </xf>
    <xf numFmtId="3" fontId="0" fillId="25" borderId="10" xfId="57" applyNumberFormat="1" applyFill="1" applyBorder="1">
      <alignment/>
      <protection/>
    </xf>
    <xf numFmtId="10" fontId="0" fillId="25" borderId="10" xfId="57" applyNumberFormat="1" applyFill="1" applyBorder="1">
      <alignment/>
      <protection/>
    </xf>
    <xf numFmtId="0" fontId="0" fillId="11" borderId="0" xfId="57" applyFill="1">
      <alignment/>
      <protection/>
    </xf>
    <xf numFmtId="3" fontId="0" fillId="11" borderId="0" xfId="57" applyNumberFormat="1" applyFill="1">
      <alignment/>
      <protection/>
    </xf>
    <xf numFmtId="3" fontId="0" fillId="11" borderId="10" xfId="57" applyNumberFormat="1" applyFill="1" applyBorder="1">
      <alignment/>
      <protection/>
    </xf>
    <xf numFmtId="10" fontId="0" fillId="11" borderId="10" xfId="57" applyNumberFormat="1" applyFill="1" applyBorder="1">
      <alignment/>
      <protection/>
    </xf>
    <xf numFmtId="10" fontId="0" fillId="11" borderId="0" xfId="57" applyNumberFormat="1" applyFill="1">
      <alignment/>
      <protection/>
    </xf>
    <xf numFmtId="0" fontId="19" fillId="11" borderId="11" xfId="57" applyFont="1" applyFill="1" applyBorder="1">
      <alignment/>
      <protection/>
    </xf>
    <xf numFmtId="3" fontId="19" fillId="11" borderId="12" xfId="57" applyNumberFormat="1" applyFont="1" applyFill="1" applyBorder="1">
      <alignment/>
      <protection/>
    </xf>
    <xf numFmtId="10" fontId="0" fillId="11" borderId="13" xfId="57" applyNumberFormat="1" applyFill="1" applyBorder="1">
      <alignment/>
      <protection/>
    </xf>
    <xf numFmtId="0" fontId="0" fillId="23" borderId="0" xfId="57" applyFill="1">
      <alignment/>
      <protection/>
    </xf>
    <xf numFmtId="3" fontId="0" fillId="23" borderId="0" xfId="57" applyNumberFormat="1" applyFill="1">
      <alignment/>
      <protection/>
    </xf>
    <xf numFmtId="3" fontId="0" fillId="23" borderId="10" xfId="57" applyNumberFormat="1" applyFill="1" applyBorder="1">
      <alignment/>
      <protection/>
    </xf>
    <xf numFmtId="10" fontId="0" fillId="23" borderId="10" xfId="57" applyNumberFormat="1" applyFill="1" applyBorder="1">
      <alignment/>
      <protection/>
    </xf>
    <xf numFmtId="10" fontId="0" fillId="23" borderId="0" xfId="57" applyNumberFormat="1" applyFill="1">
      <alignment/>
      <protection/>
    </xf>
    <xf numFmtId="0" fontId="19" fillId="23" borderId="14" xfId="57" applyFont="1" applyFill="1" applyBorder="1">
      <alignment/>
      <protection/>
    </xf>
    <xf numFmtId="3" fontId="0" fillId="23" borderId="15" xfId="57" applyNumberFormat="1" applyFill="1" applyBorder="1">
      <alignment/>
      <protection/>
    </xf>
    <xf numFmtId="10" fontId="0" fillId="23" borderId="16" xfId="57" applyNumberFormat="1" applyFill="1" applyBorder="1">
      <alignment/>
      <protection/>
    </xf>
    <xf numFmtId="0" fontId="19" fillId="23" borderId="17" xfId="57" applyFont="1" applyFill="1" applyBorder="1">
      <alignment/>
      <protection/>
    </xf>
    <xf numFmtId="3" fontId="19" fillId="23" borderId="0" xfId="57" applyNumberFormat="1" applyFont="1" applyFill="1" applyBorder="1">
      <alignment/>
      <protection/>
    </xf>
    <xf numFmtId="10" fontId="0" fillId="23" borderId="18" xfId="57" applyNumberFormat="1" applyFill="1" applyBorder="1">
      <alignment/>
      <protection/>
    </xf>
    <xf numFmtId="0" fontId="0" fillId="23" borderId="0" xfId="57" applyFont="1" applyFill="1">
      <alignment/>
      <protection/>
    </xf>
    <xf numFmtId="0" fontId="0" fillId="4" borderId="0" xfId="57" applyFill="1">
      <alignment/>
      <protection/>
    </xf>
    <xf numFmtId="3" fontId="0" fillId="4" borderId="0" xfId="57" applyNumberFormat="1" applyFill="1">
      <alignment/>
      <protection/>
    </xf>
    <xf numFmtId="3" fontId="0" fillId="4" borderId="10" xfId="57" applyNumberFormat="1" applyFill="1" applyBorder="1">
      <alignment/>
      <protection/>
    </xf>
    <xf numFmtId="10" fontId="0" fillId="4" borderId="10" xfId="57" applyNumberFormat="1" applyFill="1" applyBorder="1">
      <alignment/>
      <protection/>
    </xf>
    <xf numFmtId="10" fontId="0" fillId="4" borderId="0" xfId="57" applyNumberFormat="1" applyFill="1">
      <alignment/>
      <protection/>
    </xf>
    <xf numFmtId="0" fontId="19" fillId="4" borderId="14" xfId="57" applyFont="1" applyFill="1" applyBorder="1">
      <alignment/>
      <protection/>
    </xf>
    <xf numFmtId="3" fontId="19" fillId="4" borderId="15" xfId="57" applyNumberFormat="1" applyFont="1" applyFill="1" applyBorder="1">
      <alignment/>
      <protection/>
    </xf>
    <xf numFmtId="10" fontId="0" fillId="4" borderId="16" xfId="57" applyNumberFormat="1" applyFill="1" applyBorder="1">
      <alignment/>
      <protection/>
    </xf>
    <xf numFmtId="0" fontId="0" fillId="4" borderId="17" xfId="57" applyFill="1" applyBorder="1">
      <alignment/>
      <protection/>
    </xf>
    <xf numFmtId="0" fontId="0" fillId="4" borderId="0" xfId="57" applyFill="1" applyBorder="1">
      <alignment/>
      <protection/>
    </xf>
    <xf numFmtId="0" fontId="0" fillId="4" borderId="18" xfId="57" applyFill="1" applyBorder="1">
      <alignment/>
      <protection/>
    </xf>
    <xf numFmtId="0" fontId="0" fillId="4" borderId="19" xfId="57" applyFill="1" applyBorder="1">
      <alignment/>
      <protection/>
    </xf>
    <xf numFmtId="0" fontId="0" fillId="4" borderId="20" xfId="57" applyFill="1" applyBorder="1">
      <alignment/>
      <protection/>
    </xf>
    <xf numFmtId="0" fontId="0" fillId="4" borderId="21" xfId="57" applyFill="1" applyBorder="1">
      <alignment/>
      <protection/>
    </xf>
    <xf numFmtId="0" fontId="0" fillId="26" borderId="14" xfId="57" applyFill="1" applyBorder="1">
      <alignment/>
      <protection/>
    </xf>
    <xf numFmtId="3" fontId="0" fillId="26" borderId="15" xfId="57" applyNumberFormat="1" applyFill="1" applyBorder="1">
      <alignment/>
      <protection/>
    </xf>
    <xf numFmtId="10" fontId="0" fillId="26" borderId="16" xfId="57" applyNumberFormat="1" applyFill="1" applyBorder="1">
      <alignment/>
      <protection/>
    </xf>
    <xf numFmtId="0" fontId="0" fillId="5" borderId="22" xfId="57" applyFill="1" applyBorder="1">
      <alignment/>
      <protection/>
    </xf>
    <xf numFmtId="3" fontId="0" fillId="5" borderId="23" xfId="57" applyNumberFormat="1" applyFill="1" applyBorder="1">
      <alignment/>
      <protection/>
    </xf>
    <xf numFmtId="10" fontId="0" fillId="5" borderId="24" xfId="57" applyNumberFormat="1" applyFill="1" applyBorder="1">
      <alignment/>
      <protection/>
    </xf>
    <xf numFmtId="0" fontId="0" fillId="26" borderId="0" xfId="57" applyFill="1">
      <alignment/>
      <protection/>
    </xf>
    <xf numFmtId="3" fontId="0" fillId="26" borderId="0" xfId="57" applyNumberFormat="1" applyFill="1">
      <alignment/>
      <protection/>
    </xf>
    <xf numFmtId="3" fontId="0" fillId="26" borderId="10" xfId="57" applyNumberFormat="1" applyFill="1" applyBorder="1">
      <alignment/>
      <protection/>
    </xf>
    <xf numFmtId="10" fontId="0" fillId="26" borderId="10" xfId="57" applyNumberFormat="1" applyFill="1" applyBorder="1">
      <alignment/>
      <protection/>
    </xf>
    <xf numFmtId="0" fontId="20" fillId="0" borderId="0" xfId="57" applyFont="1">
      <alignment/>
      <protection/>
    </xf>
    <xf numFmtId="0" fontId="0" fillId="8" borderId="0" xfId="57" applyFill="1">
      <alignment/>
      <protection/>
    </xf>
    <xf numFmtId="3" fontId="0" fillId="8" borderId="0" xfId="57" applyNumberFormat="1" applyFill="1">
      <alignment/>
      <protection/>
    </xf>
    <xf numFmtId="3" fontId="21" fillId="8" borderId="0" xfId="57" applyNumberFormat="1" applyFont="1" applyFill="1">
      <alignment/>
      <protection/>
    </xf>
    <xf numFmtId="3" fontId="0" fillId="8" borderId="10" xfId="57" applyNumberFormat="1" applyFill="1" applyBorder="1">
      <alignment/>
      <protection/>
    </xf>
    <xf numFmtId="10" fontId="0" fillId="8" borderId="10" xfId="57" applyNumberFormat="1" applyFill="1" applyBorder="1">
      <alignment/>
      <protection/>
    </xf>
    <xf numFmtId="10" fontId="20" fillId="24" borderId="0" xfId="57" applyNumberFormat="1" applyFont="1" applyFill="1">
      <alignment/>
      <protection/>
    </xf>
    <xf numFmtId="3" fontId="22" fillId="26" borderId="0" xfId="57" applyNumberFormat="1" applyFont="1" applyFill="1">
      <alignment/>
      <protection/>
    </xf>
    <xf numFmtId="3" fontId="0" fillId="27" borderId="10" xfId="57" applyNumberFormat="1" applyFill="1" applyBorder="1">
      <alignment/>
      <protection/>
    </xf>
    <xf numFmtId="3" fontId="19" fillId="0" borderId="0" xfId="57" applyNumberFormat="1" applyFont="1">
      <alignment/>
      <protection/>
    </xf>
    <xf numFmtId="3" fontId="19" fillId="0" borderId="10" xfId="57" applyNumberFormat="1" applyFont="1" applyBorder="1">
      <alignment/>
      <protection/>
    </xf>
    <xf numFmtId="10" fontId="20" fillId="25" borderId="10" xfId="57" applyNumberFormat="1" applyFont="1" applyFill="1" applyBorder="1">
      <alignment/>
      <protection/>
    </xf>
    <xf numFmtId="0" fontId="0" fillId="28" borderId="0" xfId="57" applyFill="1">
      <alignment/>
      <protection/>
    </xf>
    <xf numFmtId="0" fontId="21" fillId="28" borderId="0" xfId="57" applyFont="1" applyFill="1">
      <alignment/>
      <protection/>
    </xf>
    <xf numFmtId="164" fontId="0" fillId="28" borderId="0" xfId="40" applyNumberFormat="1" applyFont="1" applyFill="1" applyAlignment="1">
      <alignment/>
    </xf>
    <xf numFmtId="3" fontId="21" fillId="28" borderId="0" xfId="57" applyNumberFormat="1" applyFont="1" applyFill="1">
      <alignment/>
      <protection/>
    </xf>
    <xf numFmtId="3" fontId="0" fillId="28" borderId="0" xfId="57" applyNumberFormat="1" applyFill="1">
      <alignment/>
      <protection/>
    </xf>
    <xf numFmtId="0" fontId="19" fillId="0" borderId="25" xfId="57" applyFont="1" applyBorder="1">
      <alignment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3" fontId="0" fillId="0" borderId="28" xfId="57" applyNumberFormat="1" applyBorder="1">
      <alignment/>
      <protection/>
    </xf>
    <xf numFmtId="0" fontId="19" fillId="24" borderId="29" xfId="57" applyFont="1" applyFill="1" applyBorder="1">
      <alignment/>
      <protection/>
    </xf>
    <xf numFmtId="3" fontId="19" fillId="24" borderId="29" xfId="57" applyNumberFormat="1" applyFont="1" applyFill="1" applyBorder="1">
      <alignment/>
      <protection/>
    </xf>
    <xf numFmtId="0" fontId="0" fillId="0" borderId="30" xfId="57" applyBorder="1">
      <alignment/>
      <protection/>
    </xf>
    <xf numFmtId="3" fontId="0" fillId="0" borderId="31" xfId="57" applyNumberFormat="1" applyBorder="1">
      <alignment/>
      <protection/>
    </xf>
    <xf numFmtId="0" fontId="0" fillId="0" borderId="32" xfId="57" applyBorder="1">
      <alignment/>
      <protection/>
    </xf>
    <xf numFmtId="3" fontId="0" fillId="0" borderId="33" xfId="57" applyNumberFormat="1" applyBorder="1">
      <alignment/>
      <protection/>
    </xf>
    <xf numFmtId="3" fontId="0" fillId="0" borderId="0" xfId="57" applyNumberFormat="1" applyFo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Rétság tervezett ktg kalkuláció 2010 05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~1\Nelli\LOCALS~1\Temp\p&#225;ly&#225;zat\M&#225;solat%20eredetijeR&#233;ts&#233;g%20ktgvet&#233;s%202011%2002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02 03 végleges"/>
      <sheetName val="2011 02 11"/>
      <sheetName val="Munka1"/>
    </sheetNames>
    <sheetDataSet>
      <sheetData sheetId="1">
        <row r="5">
          <cell r="I5">
            <v>35712493.75</v>
          </cell>
        </row>
        <row r="6">
          <cell r="I6">
            <v>173034423</v>
          </cell>
        </row>
        <row r="7">
          <cell r="I7">
            <v>6199463</v>
          </cell>
        </row>
        <row r="8">
          <cell r="I8">
            <v>6821773</v>
          </cell>
        </row>
        <row r="9">
          <cell r="I9">
            <v>48960164</v>
          </cell>
        </row>
        <row r="10">
          <cell r="I10">
            <v>24500000</v>
          </cell>
        </row>
        <row r="14">
          <cell r="I14">
            <v>6125000</v>
          </cell>
        </row>
        <row r="17">
          <cell r="I17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B1">
      <selection activeCell="B16" sqref="B16:D23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14.00390625" style="1" customWidth="1"/>
    <col min="4" max="4" width="12.7109375" style="1" customWidth="1"/>
    <col min="5" max="5" width="14.140625" style="1" customWidth="1"/>
    <col min="6" max="6" width="12.7109375" style="1" customWidth="1"/>
    <col min="7" max="7" width="12.00390625" style="1" customWidth="1"/>
    <col min="8" max="8" width="12.7109375" style="1" customWidth="1"/>
    <col min="9" max="9" width="9.140625" style="1" customWidth="1"/>
    <col min="10" max="10" width="10.140625" style="1" bestFit="1" customWidth="1"/>
    <col min="11" max="11" width="9.140625" style="1" customWidth="1"/>
    <col min="12" max="12" width="17.7109375" style="1" customWidth="1"/>
    <col min="13" max="13" width="14.421875" style="1" customWidth="1"/>
    <col min="14" max="14" width="10.00390625" style="1" customWidth="1"/>
    <col min="15" max="15" width="10.00390625" style="1" bestFit="1" customWidth="1"/>
    <col min="16" max="16384" width="9.140625" style="1" customWidth="1"/>
  </cols>
  <sheetData>
    <row r="1" spans="2:11" ht="12.75"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J1" s="4" t="s">
        <v>7</v>
      </c>
      <c r="K1" s="4" t="s">
        <v>8</v>
      </c>
    </row>
    <row r="2" spans="2:11" ht="12.75">
      <c r="B2" s="2" t="s">
        <v>9</v>
      </c>
      <c r="C2" s="5"/>
      <c r="D2" s="5"/>
      <c r="E2" s="5"/>
      <c r="F2" s="6"/>
      <c r="G2" s="6"/>
      <c r="H2" s="6"/>
      <c r="I2" s="7">
        <f aca="true" t="shared" si="0" ref="I2:I10">+D2/$D$30</f>
        <v>0</v>
      </c>
      <c r="J2" s="8">
        <v>0.08</v>
      </c>
      <c r="K2" s="4" t="s">
        <v>10</v>
      </c>
    </row>
    <row r="3" spans="1:11" ht="12.75">
      <c r="A3" s="9"/>
      <c r="B3" s="9" t="s">
        <v>11</v>
      </c>
      <c r="C3" s="10">
        <v>5900000</v>
      </c>
      <c r="D3" s="10">
        <f>+C3*1.25</f>
        <v>7375000</v>
      </c>
      <c r="E3" s="10"/>
      <c r="F3" s="11">
        <f>+D3</f>
        <v>7375000</v>
      </c>
      <c r="G3" s="12">
        <v>0.85</v>
      </c>
      <c r="H3" s="11">
        <f>+F3*G3</f>
        <v>6268750</v>
      </c>
      <c r="I3" s="7">
        <f t="shared" si="0"/>
        <v>0.020063050157748223</v>
      </c>
      <c r="J3" s="8"/>
      <c r="K3" s="4"/>
    </row>
    <row r="4" spans="3:11" ht="12.75">
      <c r="C4" s="5"/>
      <c r="D4" s="5"/>
      <c r="E4" s="5"/>
      <c r="F4" s="6"/>
      <c r="G4" s="6"/>
      <c r="H4" s="6"/>
      <c r="I4" s="7">
        <f t="shared" si="0"/>
        <v>0</v>
      </c>
      <c r="J4" s="8"/>
      <c r="K4" s="4"/>
    </row>
    <row r="5" spans="2:11" ht="13.5" thickBot="1">
      <c r="B5" s="2" t="s">
        <v>12</v>
      </c>
      <c r="C5" s="5"/>
      <c r="D5" s="5"/>
      <c r="E5" s="5"/>
      <c r="F5" s="6"/>
      <c r="G5" s="6"/>
      <c r="H5" s="6"/>
      <c r="I5" s="7">
        <f t="shared" si="0"/>
        <v>0</v>
      </c>
      <c r="J5" s="4"/>
      <c r="K5" s="4"/>
    </row>
    <row r="6" spans="1:15" ht="14.25" thickBot="1" thickTop="1">
      <c r="A6" s="13" t="s">
        <v>13</v>
      </c>
      <c r="B6" s="13" t="s">
        <v>14</v>
      </c>
      <c r="C6" s="14">
        <v>28569995</v>
      </c>
      <c r="D6" s="14">
        <f>+'[1]2011 02 11'!I5</f>
        <v>35712493.75</v>
      </c>
      <c r="E6" s="14">
        <f>+$D$36*O6</f>
        <v>1356134.151817453</v>
      </c>
      <c r="F6" s="15">
        <f aca="true" t="shared" si="1" ref="F6:F13">SUM(D6:E6)</f>
        <v>37068627.901817456</v>
      </c>
      <c r="G6" s="16">
        <v>0.85</v>
      </c>
      <c r="H6" s="15">
        <f aca="true" t="shared" si="2" ref="H6:H13">+F6*G6</f>
        <v>31508333.716544837</v>
      </c>
      <c r="I6" s="17">
        <f t="shared" si="0"/>
        <v>0.09715275299857896</v>
      </c>
      <c r="J6" s="4"/>
      <c r="K6" s="4"/>
      <c r="L6" s="18" t="s">
        <v>15</v>
      </c>
      <c r="M6" s="19">
        <f>+F6</f>
        <v>37068627.901817456</v>
      </c>
      <c r="N6" s="20">
        <f>+M6/F30</f>
        <v>0.10084199876245001</v>
      </c>
      <c r="O6" s="1">
        <v>0.0795853375479726</v>
      </c>
    </row>
    <row r="7" spans="1:15" ht="13.5" thickTop="1">
      <c r="A7" s="21" t="s">
        <v>13</v>
      </c>
      <c r="B7" s="21" t="s">
        <v>16</v>
      </c>
      <c r="C7" s="22">
        <v>138427538</v>
      </c>
      <c r="D7" s="22">
        <f>+'[1]2011 02 11'!I6</f>
        <v>173034423</v>
      </c>
      <c r="E7" s="22">
        <f>+$D$36*O7</f>
        <v>8556478.231513085</v>
      </c>
      <c r="F7" s="23">
        <f t="shared" si="1"/>
        <v>181590901.23151308</v>
      </c>
      <c r="G7" s="24">
        <v>0.85</v>
      </c>
      <c r="H7" s="23">
        <f t="shared" si="2"/>
        <v>154352266.04678613</v>
      </c>
      <c r="I7" s="25">
        <f t="shared" si="0"/>
        <v>0.47072519425979964</v>
      </c>
      <c r="J7" s="4"/>
      <c r="K7" s="4"/>
      <c r="L7" s="26" t="s">
        <v>17</v>
      </c>
      <c r="M7" s="27">
        <f>SUM(F7:F10)</f>
        <v>221461137.14512554</v>
      </c>
      <c r="N7" s="28">
        <f>+M7/F30</f>
        <v>0.6024658850894389</v>
      </c>
      <c r="O7" s="1">
        <v>0.5021407412859792</v>
      </c>
    </row>
    <row r="8" spans="1:15" ht="12.75">
      <c r="A8" s="21" t="s">
        <v>13</v>
      </c>
      <c r="B8" s="21" t="s">
        <v>18</v>
      </c>
      <c r="C8" s="22">
        <v>4959570</v>
      </c>
      <c r="D8" s="22">
        <f>+'[1]2011 02 11'!I7</f>
        <v>6199463</v>
      </c>
      <c r="E8" s="22">
        <f>+$D$36*O8</f>
        <v>599996.9491609784</v>
      </c>
      <c r="F8" s="23">
        <f t="shared" si="1"/>
        <v>6799459.949160978</v>
      </c>
      <c r="G8" s="24">
        <v>0.85</v>
      </c>
      <c r="H8" s="23">
        <f t="shared" si="2"/>
        <v>5779540.956786831</v>
      </c>
      <c r="I8" s="25">
        <f t="shared" si="0"/>
        <v>0.016865103338319223</v>
      </c>
      <c r="J8" s="4"/>
      <c r="K8" s="4"/>
      <c r="L8" s="29"/>
      <c r="M8" s="30"/>
      <c r="N8" s="31"/>
      <c r="O8" s="1">
        <v>0.03521108856578512</v>
      </c>
    </row>
    <row r="9" spans="1:15" ht="12.75">
      <c r="A9" s="21" t="s">
        <v>13</v>
      </c>
      <c r="B9" s="21" t="s">
        <v>19</v>
      </c>
      <c r="C9" s="22">
        <v>5457418</v>
      </c>
      <c r="D9" s="22">
        <f>+'[1]2011 02 11'!I8</f>
        <v>6821773</v>
      </c>
      <c r="E9" s="22">
        <f>+$D$36*O9</f>
        <v>1749002.964451469</v>
      </c>
      <c r="F9" s="23">
        <f t="shared" si="1"/>
        <v>8570775.96445147</v>
      </c>
      <c r="G9" s="24">
        <v>0.85</v>
      </c>
      <c r="H9" s="23">
        <f t="shared" si="2"/>
        <v>7285159.569783749</v>
      </c>
      <c r="I9" s="25">
        <f t="shared" si="0"/>
        <v>0.01855804391373187</v>
      </c>
      <c r="J9" s="4"/>
      <c r="K9" s="4"/>
      <c r="L9" s="29"/>
      <c r="M9" s="30"/>
      <c r="N9" s="31"/>
      <c r="O9" s="1">
        <v>0.10264101904057917</v>
      </c>
    </row>
    <row r="10" spans="1:14" ht="13.5" thickBot="1">
      <c r="A10" s="21"/>
      <c r="B10" s="32" t="s">
        <v>20</v>
      </c>
      <c r="C10" s="22"/>
      <c r="D10" s="22">
        <f>+'[1]2011 02 11'!I10</f>
        <v>24500000</v>
      </c>
      <c r="E10" s="22">
        <v>0</v>
      </c>
      <c r="F10" s="23">
        <f t="shared" si="1"/>
        <v>24500000</v>
      </c>
      <c r="G10" s="24">
        <v>0.85</v>
      </c>
      <c r="H10" s="23">
        <f t="shared" si="2"/>
        <v>20825000</v>
      </c>
      <c r="I10" s="25">
        <f t="shared" si="0"/>
        <v>0.06665013272743477</v>
      </c>
      <c r="J10" s="4"/>
      <c r="K10" s="4"/>
      <c r="L10" s="29"/>
      <c r="M10" s="30"/>
      <c r="N10" s="31"/>
    </row>
    <row r="11" spans="1:15" ht="13.5" thickTop="1">
      <c r="A11" s="33" t="s">
        <v>13</v>
      </c>
      <c r="B11" s="33" t="s">
        <v>21</v>
      </c>
      <c r="C11" s="34">
        <v>39168131</v>
      </c>
      <c r="D11" s="34">
        <f>+'[1]2011 02 11'!I9</f>
        <v>48960164</v>
      </c>
      <c r="E11" s="34">
        <f>+$D$36*O11</f>
        <v>3260852.9845705302</v>
      </c>
      <c r="F11" s="35">
        <f t="shared" si="1"/>
        <v>52221016.98457053</v>
      </c>
      <c r="G11" s="36">
        <v>0.5</v>
      </c>
      <c r="H11" s="35">
        <f t="shared" si="2"/>
        <v>26110508.492285267</v>
      </c>
      <c r="I11" s="37">
        <f aca="true" t="shared" si="3" ref="I11:I16">+D11/$D$30</f>
        <v>0.13319189505946832</v>
      </c>
      <c r="J11" s="4"/>
      <c r="K11" s="4"/>
      <c r="L11" s="38" t="s">
        <v>22</v>
      </c>
      <c r="M11" s="39">
        <f>SUM(F11:F13)</f>
        <v>79334433.90305701</v>
      </c>
      <c r="N11" s="40">
        <f>+M11/F30</f>
        <v>0.21582247140794492</v>
      </c>
      <c r="O11" s="1">
        <v>0.191364611770571</v>
      </c>
    </row>
    <row r="12" spans="1:15" ht="12.75">
      <c r="A12" s="33" t="s">
        <v>23</v>
      </c>
      <c r="B12" s="33" t="s">
        <v>24</v>
      </c>
      <c r="C12" s="34" t="s">
        <v>1</v>
      </c>
      <c r="D12" s="34">
        <v>19671723</v>
      </c>
      <c r="E12" s="34">
        <f>+$D$36*O12</f>
        <v>1166301.7692430082</v>
      </c>
      <c r="F12" s="35">
        <f>SUM(D12:E12)</f>
        <v>20838024.76924301</v>
      </c>
      <c r="G12" s="36">
        <f>+H12/F12</f>
        <v>0.4129542497388109</v>
      </c>
      <c r="H12" s="35">
        <v>8605150.884621505</v>
      </c>
      <c r="I12" s="37">
        <f t="shared" si="3"/>
        <v>0.053515222405197196</v>
      </c>
      <c r="J12" s="4"/>
      <c r="K12" s="4"/>
      <c r="L12" s="41"/>
      <c r="M12" s="42"/>
      <c r="N12" s="43"/>
      <c r="O12" s="1">
        <v>0.0684449395095662</v>
      </c>
    </row>
    <row r="13" spans="1:15" ht="13.5" thickBot="1">
      <c r="A13" s="33" t="s">
        <v>23</v>
      </c>
      <c r="B13" s="33" t="s">
        <v>25</v>
      </c>
      <c r="C13" s="34" t="s">
        <v>1</v>
      </c>
      <c r="D13" s="34">
        <f>7405199/1.25</f>
        <v>5924159.2</v>
      </c>
      <c r="E13" s="34">
        <f>+$D$36*O13</f>
        <v>351232.94924347237</v>
      </c>
      <c r="F13" s="35">
        <f t="shared" si="1"/>
        <v>6275392.149243472</v>
      </c>
      <c r="G13" s="36">
        <v>0.5</v>
      </c>
      <c r="H13" s="35">
        <f t="shared" si="2"/>
        <v>3137696.074621736</v>
      </c>
      <c r="I13" s="37">
        <f t="shared" si="3"/>
        <v>0.016116163141977707</v>
      </c>
      <c r="J13" s="4"/>
      <c r="K13" s="4"/>
      <c r="L13" s="44"/>
      <c r="M13" s="45"/>
      <c r="N13" s="46"/>
      <c r="O13" s="1">
        <v>0.0206122622795465</v>
      </c>
    </row>
    <row r="14" spans="3:14" ht="14.25" thickBot="1" thickTop="1">
      <c r="C14" s="5"/>
      <c r="D14" s="5"/>
      <c r="E14" s="5"/>
      <c r="F14" s="6"/>
      <c r="G14" s="6"/>
      <c r="H14" s="6"/>
      <c r="I14" s="7">
        <f t="shared" si="3"/>
        <v>0</v>
      </c>
      <c r="J14" s="4"/>
      <c r="K14" s="4"/>
      <c r="L14" s="47" t="s">
        <v>9</v>
      </c>
      <c r="M14" s="48">
        <f>SUM(F3)</f>
        <v>7375000</v>
      </c>
      <c r="N14" s="49">
        <f>+M14/F30</f>
        <v>0.020063050157748223</v>
      </c>
    </row>
    <row r="15" spans="2:14" ht="13.5" thickBot="1">
      <c r="B15" s="2" t="s">
        <v>26</v>
      </c>
      <c r="C15" s="5"/>
      <c r="D15" s="5"/>
      <c r="E15" s="5"/>
      <c r="F15" s="6"/>
      <c r="G15" s="6"/>
      <c r="H15" s="6"/>
      <c r="I15" s="7">
        <f t="shared" si="3"/>
        <v>0</v>
      </c>
      <c r="J15" s="4"/>
      <c r="K15" s="4"/>
      <c r="L15" s="50" t="s">
        <v>26</v>
      </c>
      <c r="M15" s="51">
        <f>SUM(F16:F28)</f>
        <v>22351967</v>
      </c>
      <c r="N15" s="52">
        <f>+M15/F30</f>
        <v>0.06080659458241804</v>
      </c>
    </row>
    <row r="16" spans="1:14" ht="12.75">
      <c r="A16" s="53"/>
      <c r="B16" s="53" t="s">
        <v>27</v>
      </c>
      <c r="C16" s="54">
        <f>+D16/1.25</f>
        <v>4900000</v>
      </c>
      <c r="D16" s="54">
        <f>+'[1]2011 02 11'!I14</f>
        <v>6125000</v>
      </c>
      <c r="E16" s="54"/>
      <c r="F16" s="55">
        <f>+D16</f>
        <v>6125000</v>
      </c>
      <c r="G16" s="56">
        <v>0.85</v>
      </c>
      <c r="H16" s="55">
        <f>+F16*G16</f>
        <v>5206250</v>
      </c>
      <c r="I16" s="7">
        <f t="shared" si="3"/>
        <v>0.01666253318185869</v>
      </c>
      <c r="J16" s="8">
        <v>0.02</v>
      </c>
      <c r="K16" s="8">
        <v>0.04</v>
      </c>
      <c r="L16" s="57"/>
      <c r="M16" s="5">
        <f>SUM(M6:M15)</f>
        <v>367591165.95000005</v>
      </c>
      <c r="N16" s="7">
        <f>SUM(N6:N15)</f>
        <v>1</v>
      </c>
    </row>
    <row r="17" spans="1:11" ht="12.75">
      <c r="A17" s="58"/>
      <c r="B17" s="58" t="s">
        <v>28</v>
      </c>
      <c r="C17" s="59">
        <f>+D17/1.25</f>
        <v>3440000</v>
      </c>
      <c r="D17" s="60">
        <v>4300000</v>
      </c>
      <c r="E17" s="59"/>
      <c r="F17" s="61"/>
      <c r="G17" s="62"/>
      <c r="H17" s="61"/>
      <c r="I17" s="7">
        <f>+D17/$D$39</f>
        <v>0.013402978996201433</v>
      </c>
      <c r="J17" s="63">
        <v>0.015</v>
      </c>
      <c r="K17" s="4"/>
    </row>
    <row r="18" spans="1:11" ht="12.75">
      <c r="A18" s="58"/>
      <c r="B18" s="58" t="s">
        <v>29</v>
      </c>
      <c r="C18" s="59">
        <v>1200000</v>
      </c>
      <c r="D18" s="60">
        <v>1500000</v>
      </c>
      <c r="E18" s="59"/>
      <c r="F18" s="61"/>
      <c r="G18" s="62"/>
      <c r="H18" s="61"/>
      <c r="I18" s="7">
        <f>+D18/$D$30</f>
        <v>0.004080620371067435</v>
      </c>
      <c r="J18" s="63">
        <v>0.005</v>
      </c>
      <c r="K18" s="4"/>
    </row>
    <row r="19" spans="1:11" ht="12.75">
      <c r="A19" s="53"/>
      <c r="B19" s="53" t="s">
        <v>30</v>
      </c>
      <c r="C19" s="54">
        <f>+D19/1.25</f>
        <v>3000000</v>
      </c>
      <c r="D19" s="64">
        <f>+'[1]2011 02 11'!I17</f>
        <v>3750000</v>
      </c>
      <c r="E19" s="54"/>
      <c r="F19" s="65">
        <v>3250000</v>
      </c>
      <c r="G19" s="56">
        <v>0.85</v>
      </c>
      <c r="H19" s="55">
        <f>+F19*G19</f>
        <v>2762500</v>
      </c>
      <c r="I19" s="7">
        <f>+D19/$D$30</f>
        <v>0.010201550927668588</v>
      </c>
      <c r="J19" s="63"/>
      <c r="K19" s="4"/>
    </row>
    <row r="20" spans="1:11" ht="12.75">
      <c r="A20" s="53"/>
      <c r="B20" s="53" t="s">
        <v>31</v>
      </c>
      <c r="C20" s="54"/>
      <c r="D20" s="64"/>
      <c r="E20" s="54"/>
      <c r="F20" s="65">
        <v>500000</v>
      </c>
      <c r="G20" s="56">
        <v>0.5</v>
      </c>
      <c r="H20" s="55">
        <f>+F20*G20</f>
        <v>250000</v>
      </c>
      <c r="I20" s="7"/>
      <c r="J20" s="63"/>
      <c r="K20" s="4"/>
    </row>
    <row r="21" spans="1:11" ht="12.75">
      <c r="A21" s="58"/>
      <c r="B21" s="58" t="s">
        <v>32</v>
      </c>
      <c r="C21" s="59">
        <v>7990000</v>
      </c>
      <c r="D21" s="60">
        <v>9740000</v>
      </c>
      <c r="E21" s="59"/>
      <c r="F21" s="61"/>
      <c r="G21" s="62"/>
      <c r="H21" s="61"/>
      <c r="I21" s="7">
        <f>+D21/$D$30</f>
        <v>0.02649682827613121</v>
      </c>
      <c r="J21" s="63"/>
      <c r="K21" s="4"/>
    </row>
    <row r="22" spans="1:11" ht="12.75">
      <c r="A22" s="58"/>
      <c r="B22" s="58" t="s">
        <v>33</v>
      </c>
      <c r="C22" s="59">
        <v>1200000</v>
      </c>
      <c r="D22" s="60">
        <v>1500000</v>
      </c>
      <c r="E22" s="59"/>
      <c r="F22" s="61"/>
      <c r="G22" s="62"/>
      <c r="H22" s="61"/>
      <c r="I22" s="7">
        <f>+D22/$D$30</f>
        <v>0.004080620371067435</v>
      </c>
      <c r="J22" s="63">
        <v>0.005</v>
      </c>
      <c r="K22" s="4"/>
    </row>
    <row r="23" spans="1:11" ht="12.75">
      <c r="A23" s="53"/>
      <c r="B23" s="53" t="s">
        <v>34</v>
      </c>
      <c r="C23" s="54">
        <v>2400000</v>
      </c>
      <c r="D23" s="54">
        <v>3000000</v>
      </c>
      <c r="E23" s="54"/>
      <c r="F23" s="55">
        <f>+D23</f>
        <v>3000000</v>
      </c>
      <c r="G23" s="56">
        <v>0.85</v>
      </c>
      <c r="H23" s="55">
        <f>+F23*G23</f>
        <v>2550000</v>
      </c>
      <c r="I23" s="7">
        <f>+D23/$D$30</f>
        <v>0.00816124074213487</v>
      </c>
      <c r="J23" s="8">
        <v>0.01</v>
      </c>
      <c r="K23" s="4"/>
    </row>
    <row r="24" spans="1:11" ht="12.75">
      <c r="A24" s="58"/>
      <c r="B24" s="58" t="s">
        <v>35</v>
      </c>
      <c r="C24" s="59">
        <f>+D24/1.25</f>
        <v>0</v>
      </c>
      <c r="D24" s="60"/>
      <c r="E24" s="59"/>
      <c r="F24" s="61"/>
      <c r="G24" s="62"/>
      <c r="H24" s="61"/>
      <c r="I24" s="7">
        <f>+D24/$D$39</f>
        <v>0</v>
      </c>
      <c r="J24" s="63">
        <v>0.005</v>
      </c>
      <c r="K24" s="4"/>
    </row>
    <row r="25" spans="1:11" ht="12.75">
      <c r="A25" s="53"/>
      <c r="B25" s="53" t="s">
        <v>36</v>
      </c>
      <c r="C25" s="54"/>
      <c r="D25" s="54"/>
      <c r="E25" s="54"/>
      <c r="F25" s="55">
        <f>+D25</f>
        <v>0</v>
      </c>
      <c r="G25" s="56">
        <v>0.85</v>
      </c>
      <c r="H25" s="55">
        <f>+F25*G25</f>
        <v>0</v>
      </c>
      <c r="I25" s="7">
        <f aca="true" t="shared" si="4" ref="I25:I30">+D25/$D$30</f>
        <v>0</v>
      </c>
      <c r="J25" s="63">
        <v>0.005</v>
      </c>
      <c r="K25" s="4"/>
    </row>
    <row r="26" spans="1:11" ht="12.75">
      <c r="A26" s="53"/>
      <c r="B26" s="53" t="s">
        <v>37</v>
      </c>
      <c r="C26" s="54">
        <f>+D26/1.25</f>
        <v>1181573.6</v>
      </c>
      <c r="D26" s="54">
        <v>1476967</v>
      </c>
      <c r="E26" s="54"/>
      <c r="F26" s="55">
        <f>+D26</f>
        <v>1476967</v>
      </c>
      <c r="G26" s="56">
        <v>0.85</v>
      </c>
      <c r="H26" s="55">
        <f>+F26*G26</f>
        <v>1255421.95</v>
      </c>
      <c r="I26" s="7">
        <f t="shared" si="4"/>
        <v>0.004017961085062904</v>
      </c>
      <c r="J26" s="8">
        <v>0.05</v>
      </c>
      <c r="K26" s="4"/>
    </row>
    <row r="27" spans="1:11" ht="12.75">
      <c r="A27" s="58"/>
      <c r="B27" s="58"/>
      <c r="C27" s="59"/>
      <c r="D27" s="59"/>
      <c r="E27" s="59"/>
      <c r="F27" s="61"/>
      <c r="G27" s="62"/>
      <c r="H27" s="61"/>
      <c r="I27" s="7">
        <f t="shared" si="4"/>
        <v>0</v>
      </c>
      <c r="J27" s="4"/>
      <c r="K27" s="4"/>
    </row>
    <row r="28" spans="1:11" ht="12.75">
      <c r="A28" s="53"/>
      <c r="B28" s="53" t="s">
        <v>38</v>
      </c>
      <c r="C28" s="54">
        <f>+D28/1.25</f>
        <v>6400000</v>
      </c>
      <c r="D28" s="54">
        <v>8000000</v>
      </c>
      <c r="E28" s="54"/>
      <c r="F28" s="55">
        <f>+D28</f>
        <v>8000000</v>
      </c>
      <c r="G28" s="56">
        <v>0.85</v>
      </c>
      <c r="H28" s="55">
        <f>+F28*G28</f>
        <v>6800000</v>
      </c>
      <c r="I28" s="7">
        <f t="shared" si="4"/>
        <v>0.021763308645692987</v>
      </c>
      <c r="J28" s="4"/>
      <c r="K28" s="4" t="s">
        <v>39</v>
      </c>
    </row>
    <row r="29" spans="3:11" ht="12.75">
      <c r="C29" s="5"/>
      <c r="D29" s="5"/>
      <c r="E29" s="5"/>
      <c r="F29" s="6"/>
      <c r="G29" s="6"/>
      <c r="H29" s="6"/>
      <c r="I29" s="7">
        <f t="shared" si="4"/>
        <v>0</v>
      </c>
      <c r="J29" s="4"/>
      <c r="K29" s="4"/>
    </row>
    <row r="30" spans="1:11" ht="12.75">
      <c r="A30" s="2"/>
      <c r="B30" s="2" t="s">
        <v>40</v>
      </c>
      <c r="C30" s="66">
        <f>SUM(C2:C29)</f>
        <v>254194225.6</v>
      </c>
      <c r="D30" s="66">
        <f>SUM(D2:D29)</f>
        <v>367591165.95</v>
      </c>
      <c r="E30" s="66">
        <f>SUM(E2:E29)</f>
        <v>17039999.999999996</v>
      </c>
      <c r="F30" s="67">
        <f>SUM(F2:F29)</f>
        <v>367591165.95</v>
      </c>
      <c r="G30" s="68">
        <f>+H30/F30</f>
        <v>0.7690516091724647</v>
      </c>
      <c r="H30" s="67">
        <f>SUM(H2:H29)</f>
        <v>282696577.69143003</v>
      </c>
      <c r="I30" s="7">
        <f t="shared" si="4"/>
        <v>1</v>
      </c>
      <c r="J30" s="4"/>
      <c r="K30" s="4"/>
    </row>
    <row r="31" spans="3:11" ht="12.75">
      <c r="C31" s="5"/>
      <c r="D31" s="5">
        <f>SUM(D16:D28)</f>
        <v>39391967</v>
      </c>
      <c r="E31" s="5"/>
      <c r="F31" s="5"/>
      <c r="G31" s="5"/>
      <c r="H31" s="5"/>
      <c r="J31" s="4"/>
      <c r="K31" s="4"/>
    </row>
    <row r="32" spans="3:11" ht="12.75">
      <c r="C32" s="5"/>
      <c r="D32" s="5"/>
      <c r="E32" s="5"/>
      <c r="F32" s="5"/>
      <c r="G32" s="5"/>
      <c r="H32" s="5"/>
      <c r="J32" s="4"/>
      <c r="K32" s="4"/>
    </row>
    <row r="33" spans="1:11" ht="12.75">
      <c r="A33" s="58"/>
      <c r="B33" s="58"/>
      <c r="C33" s="59"/>
      <c r="D33" s="59">
        <f>SUM(D16:D29)</f>
        <v>39391967</v>
      </c>
      <c r="E33" s="59"/>
      <c r="F33" s="59"/>
      <c r="G33" s="59"/>
      <c r="H33" s="59"/>
      <c r="J33" s="4"/>
      <c r="K33" s="4"/>
    </row>
    <row r="34" spans="1:11" ht="12.75">
      <c r="A34" s="9"/>
      <c r="B34" s="9"/>
      <c r="C34" s="9"/>
      <c r="D34" s="10">
        <f>+D3</f>
        <v>7375000</v>
      </c>
      <c r="E34" s="9"/>
      <c r="F34" s="9"/>
      <c r="G34" s="9"/>
      <c r="H34" s="9"/>
      <c r="J34" s="4"/>
      <c r="K34" s="4"/>
    </row>
    <row r="35" spans="2:4" ht="12.75">
      <c r="B35" s="1" t="s">
        <v>41</v>
      </c>
      <c r="D35" s="5">
        <f>SUM(D33:D34)</f>
        <v>46766967</v>
      </c>
    </row>
    <row r="36" spans="1:5" ht="12.75">
      <c r="A36" s="69"/>
      <c r="B36" s="70" t="s">
        <v>42</v>
      </c>
      <c r="C36" s="71">
        <f>+D36/1.25</f>
        <v>13632000</v>
      </c>
      <c r="D36" s="72">
        <f>+D17+D18+D21+D22</f>
        <v>17040000</v>
      </c>
      <c r="E36" s="69"/>
    </row>
    <row r="37" spans="1:6" ht="12.75">
      <c r="A37" s="69"/>
      <c r="B37" s="69" t="s">
        <v>43</v>
      </c>
      <c r="C37" s="69"/>
      <c r="D37" s="73">
        <f>+D3+D16+D23</f>
        <v>16500000</v>
      </c>
      <c r="E37" s="73">
        <f>SUM(D36:D38)+D19</f>
        <v>45290000</v>
      </c>
      <c r="F37" s="5">
        <f>+D3+D31</f>
        <v>46766967</v>
      </c>
    </row>
    <row r="38" spans="1:5" ht="12.75">
      <c r="A38" s="69"/>
      <c r="B38" s="69"/>
      <c r="C38" s="69"/>
      <c r="D38" s="73">
        <f>+D28</f>
        <v>8000000</v>
      </c>
      <c r="E38" s="73"/>
    </row>
    <row r="39" spans="2:4" ht="12.75">
      <c r="B39" s="1" t="s">
        <v>44</v>
      </c>
      <c r="D39" s="5">
        <f>SUM(D6:D13)</f>
        <v>320824198.95</v>
      </c>
    </row>
    <row r="40" spans="4:13" ht="12.75">
      <c r="D40" s="5">
        <f>SUM(D36:D39)</f>
        <v>362364198.95</v>
      </c>
      <c r="M40" s="5"/>
    </row>
    <row r="41" ht="13.5" thickBot="1">
      <c r="D41" s="5"/>
    </row>
    <row r="42" spans="4:7" ht="12.75">
      <c r="D42" s="5"/>
      <c r="F42" s="74" t="s">
        <v>45</v>
      </c>
      <c r="G42" s="75"/>
    </row>
    <row r="43" spans="2:7" ht="12.75">
      <c r="B43" s="1" t="s">
        <v>46</v>
      </c>
      <c r="D43" s="68">
        <f>+G30</f>
        <v>0.7690516091724647</v>
      </c>
      <c r="F43" s="76" t="s">
        <v>47</v>
      </c>
      <c r="G43" s="77">
        <f>+F13-H13</f>
        <v>3137696.074621736</v>
      </c>
    </row>
    <row r="44" spans="1:10" ht="12.75">
      <c r="A44" s="78"/>
      <c r="B44" s="78" t="s">
        <v>48</v>
      </c>
      <c r="C44" s="78"/>
      <c r="D44" s="79">
        <f>+F30</f>
        <v>367591165.95</v>
      </c>
      <c r="F44" s="80" t="s">
        <v>49</v>
      </c>
      <c r="G44" s="81">
        <f>+F12-H12</f>
        <v>12232873.884621505</v>
      </c>
      <c r="J44" s="5"/>
    </row>
    <row r="45" spans="1:12" ht="12.75">
      <c r="A45" s="78"/>
      <c r="B45" s="78" t="s">
        <v>46</v>
      </c>
      <c r="C45" s="78"/>
      <c r="D45" s="79">
        <v>279930768</v>
      </c>
      <c r="F45" s="76"/>
      <c r="G45" s="77">
        <f>SUM(G43:G44)</f>
        <v>15370569.959243242</v>
      </c>
      <c r="L45" s="7"/>
    </row>
    <row r="46" spans="1:9" ht="12.75">
      <c r="A46" s="78"/>
      <c r="B46" s="78" t="s">
        <v>50</v>
      </c>
      <c r="C46" s="78"/>
      <c r="D46" s="79">
        <f>+D44-D45</f>
        <v>87660397.94999999</v>
      </c>
      <c r="F46" s="80" t="s">
        <v>13</v>
      </c>
      <c r="G46" s="81">
        <f>+D46-G45</f>
        <v>72289827.99075675</v>
      </c>
      <c r="H46" s="84">
        <v>72289828</v>
      </c>
      <c r="I46" s="5">
        <f>+G46-H46</f>
        <v>-0.009243249893188477</v>
      </c>
    </row>
    <row r="47" spans="6:7" ht="13.5" thickBot="1">
      <c r="F47" s="82"/>
      <c r="G47" s="83">
        <f>SUM(G45:G46)</f>
        <v>87660397.94999999</v>
      </c>
    </row>
  </sheetData>
  <sheetProtection/>
  <printOptions/>
  <pageMargins left="0.75" right="0.75" top="1" bottom="1" header="0.5" footer="0.5"/>
  <pageSetup horizontalDpi="1200" verticalDpi="1200" orientation="landscape" paperSize="9" scale="7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Polgármesteri Hivatal Rétság</cp:lastModifiedBy>
  <dcterms:created xsi:type="dcterms:W3CDTF">2011-02-11T15:02:01Z</dcterms:created>
  <dcterms:modified xsi:type="dcterms:W3CDTF">2011-03-11T07:28:48Z</dcterms:modified>
  <cp:category/>
  <cp:version/>
  <cp:contentType/>
  <cp:contentStatus/>
</cp:coreProperties>
</file>