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3-2006-5melléklet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<sst xmlns="http://schemas.openxmlformats.org/spreadsheetml/2006/main" count="86" uniqueCount="81">
  <si>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Cím</t>
  </si>
  <si>
    <t>Megnevezés</t>
  </si>
  <si>
    <t>Támogatás</t>
  </si>
  <si>
    <t>mértéke</t>
  </si>
  <si>
    <t>Normatív</t>
  </si>
  <si>
    <t>Kötött</t>
  </si>
  <si>
    <t>Központi tám.</t>
  </si>
  <si>
    <t>Mutató-</t>
  </si>
  <si>
    <t>szám</t>
  </si>
  <si>
    <t>támogatás</t>
  </si>
  <si>
    <t>felh.tám.</t>
  </si>
  <si>
    <t>mindösszesen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</si>
  <si>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</si>
  <si>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</si>
  <si>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</si>
  <si>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</si>
  <si>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</si>
  <si>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 xml:space="preserve">Település üzemeltetés összesen </t>
  </si>
  <si>
    <t>Óvodai ellátás</t>
  </si>
  <si>
    <t>2 1</t>
  </si>
  <si>
    <t>Alap normatíva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</si>
  <si>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</si>
  <si>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</si>
  <si>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</si>
  <si>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</si>
  <si>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</si>
  <si>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</si>
  <si>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</si>
  <si>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</si>
  <si>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</si>
  <si>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</si>
  <si>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</si>
  <si>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</si>
  <si>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</si>
  <si>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</si>
  <si>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</si>
  <si>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</si>
  <si>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Tanulói tankönyv támogatás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</si>
  <si>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</si>
  <si>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</si>
  <si>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</si>
  <si>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</si>
  <si>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</si>
  <si>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</si>
  <si>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</si>
  <si>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</si>
  <si>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</si>
  <si>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</si>
  <si>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Szociálpolitikai ellátás támogatás összesen</t>
  </si>
  <si>
    <t>Központi támogatás mindösszesen</t>
  </si>
  <si>
    <t>Kisebbségi  önkormányzatok támogatása</t>
  </si>
  <si>
    <t>Központi támogatás és szja. Együtt</t>
  </si>
  <si>
    <t>okmányiroda működése/éves ügyszám alapján/</t>
  </si>
  <si>
    <t>1 1</t>
  </si>
  <si>
    <t>Szociális étkeztetés</t>
  </si>
  <si>
    <t xml:space="preserve">pedagógiai szakmai szolgáltatás </t>
  </si>
  <si>
    <t>építésügyi és gyámügyi  feladatok</t>
  </si>
  <si>
    <t>Adóerőképesség miatti elvonás</t>
  </si>
  <si>
    <t>Szja. összesen</t>
  </si>
  <si>
    <t xml:space="preserve">Tömegközlekedési feladatokhoz hj. </t>
  </si>
  <si>
    <t>Házi segítségnyújtás</t>
  </si>
  <si>
    <t>Bejáró tanulók  1-8 évfolyam</t>
  </si>
  <si>
    <t>Normatív kedvezményre jogosultak étkeztetése</t>
  </si>
  <si>
    <t>Étkeztetés támogatása kedv. nem jogosultak</t>
  </si>
  <si>
    <t>Hivatásos önkormányzati tűzoltóság tám.</t>
  </si>
  <si>
    <t>Szja.helyben maradó rész</t>
  </si>
  <si>
    <t>Előzőből</t>
  </si>
  <si>
    <t>állami hj.</t>
  </si>
  <si>
    <t>Szja.</t>
  </si>
  <si>
    <t>gyámügyi igazgatási feladatok</t>
  </si>
  <si>
    <t>Különleges gondozás mindösszesen</t>
  </si>
  <si>
    <t>Települési ig. üzemeltetési és sportfeladatok</t>
  </si>
  <si>
    <t>levonási korlát</t>
  </si>
  <si>
    <t xml:space="preserve">Közcélú foglalkoztatás </t>
  </si>
  <si>
    <t>1 2 5</t>
  </si>
  <si>
    <t>1 7</t>
  </si>
  <si>
    <t>Különleges gonodzást igénylők ellátása</t>
  </si>
  <si>
    <t xml:space="preserve">Különleges gondozás </t>
  </si>
  <si>
    <t>Egyéb Közp.</t>
  </si>
  <si>
    <t>5.  számú melléklet a  3/2006 .(II.10.) önkormányzati rendelethez
Rétság Város Önkormányzat  2006.  évi   kjöltségvetésének központi támogatása és Szja. (Forintban)</t>
  </si>
  <si>
    <r>
      <t xml:space="preserve"> </t>
    </r>
    <r>
      <rPr>
        <b/>
        <sz val="8"/>
        <rFont val="Arial"/>
        <family val="2"/>
      </rPr>
      <t>Körzeti ig. feladatok</t>
    </r>
    <r>
      <rPr>
        <sz val="8"/>
        <rFont val="Arial"/>
        <family val="2"/>
      </rPr>
      <t>: egységes támogatás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</si>
</sst>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3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4" fillId="2" borderId="6" xfId="0" applyNumberFormat="1" applyFont="1" applyFill="1" applyBorder="1" applyAlignment="1">
      <alignment/>
    </xf>
    <xf numFmtId="3" fontId="14" fillId="2" borderId="23" xfId="0" applyNumberFormat="1" applyFont="1" applyFill="1" applyBorder="1" applyAlignment="1">
      <alignment/>
    </xf>
    <xf numFmtId="3" fontId="14" fillId="2" borderId="24" xfId="0" applyNumberFormat="1" applyFont="1" applyFill="1" applyBorder="1" applyAlignment="1">
      <alignment horizontal="right"/>
    </xf>
    <xf numFmtId="3" fontId="14" fillId="2" borderId="24" xfId="0" applyNumberFormat="1" applyFon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164" fontId="1" fillId="0" borderId="18" xfId="0" applyNumberFormat="1" applyFont="1" applyBorder="1" applyAlignment="1">
      <alignment horizontal="right"/>
    </xf>
    <xf numFmtId="3" fontId="1" fillId="2" borderId="26" xfId="0" applyNumberFormat="1" applyFont="1" applyFill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4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4" fillId="0" borderId="19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5" xfId="0" applyNumberFormat="1" applyFont="1" applyBorder="1" applyAlignment="1">
      <alignment horizontal="right"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8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4" fillId="2" borderId="31" xfId="0" applyNumberFormat="1" applyFont="1" applyFill="1" applyBorder="1" applyAlignment="1">
      <alignment/>
    </xf>
    <xf numFmtId="3" fontId="14" fillId="2" borderId="25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/>
    </xf>
    <xf numFmtId="3" fontId="1" fillId="0" borderId="25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5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15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5" fillId="0" borderId="41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15" fillId="0" borderId="42" xfId="0" applyNumberFormat="1" applyFont="1" applyBorder="1" applyAlignment="1">
      <alignment/>
    </xf>
    <xf numFmtId="3" fontId="15" fillId="0" borderId="43" xfId="0" applyNumberFormat="1" applyFont="1" applyBorder="1" applyAlignment="1">
      <alignment horizontal="right"/>
    </xf>
    <xf numFmtId="3" fontId="15" fillId="0" borderId="43" xfId="0" applyNumberFormat="1" applyFont="1" applyBorder="1" applyAlignment="1">
      <alignment/>
    </xf>
    <xf numFmtId="3" fontId="15" fillId="0" borderId="44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5" fillId="0" borderId="45" xfId="0" applyNumberFormat="1" applyFont="1" applyBorder="1" applyAlignment="1">
      <alignment/>
    </xf>
    <xf numFmtId="3" fontId="15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5" fillId="0" borderId="8" xfId="0" applyNumberFormat="1" applyFont="1" applyBorder="1" applyAlignment="1">
      <alignment horizontal="right"/>
    </xf>
    <xf numFmtId="3" fontId="15" fillId="0" borderId="31" xfId="0" applyNumberFormat="1" applyFont="1" applyBorder="1" applyAlignment="1">
      <alignment/>
    </xf>
    <xf numFmtId="3" fontId="15" fillId="0" borderId="46" xfId="0" applyNumberFormat="1" applyFont="1" applyBorder="1" applyAlignment="1">
      <alignment horizontal="right"/>
    </xf>
    <xf numFmtId="3" fontId="14" fillId="2" borderId="47" xfId="0" applyNumberFormat="1" applyFont="1" applyFill="1" applyBorder="1" applyAlignment="1">
      <alignment/>
    </xf>
    <xf numFmtId="3" fontId="14" fillId="2" borderId="7" xfId="0" applyNumberFormat="1" applyFont="1" applyFill="1" applyBorder="1" applyAlignment="1">
      <alignment/>
    </xf>
    <xf numFmtId="3" fontId="14" fillId="2" borderId="7" xfId="0" applyNumberFormat="1" applyFont="1" applyFill="1" applyBorder="1" applyAlignment="1">
      <alignment horizontal="right"/>
    </xf>
    <xf numFmtId="3" fontId="14" fillId="2" borderId="22" xfId="0" applyNumberFormat="1" applyFont="1" applyFill="1" applyBorder="1" applyAlignment="1">
      <alignment horizontal="right"/>
    </xf>
    <xf numFmtId="3" fontId="14" fillId="2" borderId="33" xfId="0" applyNumberFormat="1" applyFont="1" applyFill="1" applyBorder="1" applyAlignment="1">
      <alignment/>
    </xf>
    <xf numFmtId="3" fontId="14" fillId="2" borderId="46" xfId="0" applyNumberFormat="1" applyFont="1" applyFill="1" applyBorder="1" applyAlignment="1">
      <alignment/>
    </xf>
    <xf numFmtId="3" fontId="14" fillId="2" borderId="48" xfId="0" applyNumberFormat="1" applyFont="1" applyFill="1" applyBorder="1" applyAlignment="1">
      <alignment/>
    </xf>
    <xf numFmtId="3" fontId="14" fillId="2" borderId="19" xfId="0" applyNumberFormat="1" applyFont="1" applyFill="1" applyBorder="1" applyAlignment="1">
      <alignment/>
    </xf>
    <xf numFmtId="3" fontId="14" fillId="2" borderId="15" xfId="0" applyNumberFormat="1" applyFont="1" applyFill="1" applyBorder="1" applyAlignment="1">
      <alignment horizontal="right"/>
    </xf>
    <xf numFmtId="3" fontId="14" fillId="2" borderId="15" xfId="0" applyNumberFormat="1" applyFont="1" applyFill="1" applyBorder="1" applyAlignment="1">
      <alignment/>
    </xf>
    <xf numFmtId="3" fontId="14" fillId="2" borderId="17" xfId="0" applyNumberFormat="1" applyFont="1" applyFill="1" applyBorder="1" applyAlignment="1">
      <alignment/>
    </xf>
    <xf numFmtId="3" fontId="1" fillId="2" borderId="26" xfId="0" applyNumberFormat="1" applyFont="1" applyFill="1" applyBorder="1" applyAlignment="1">
      <alignment horizontal="right"/>
    </xf>
    <xf numFmtId="3" fontId="14" fillId="0" borderId="6" xfId="0" applyNumberFormat="1" applyFont="1" applyFill="1" applyBorder="1" applyAlignment="1">
      <alignment/>
    </xf>
    <xf numFmtId="3" fontId="14" fillId="0" borderId="47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 horizontal="right"/>
    </xf>
    <xf numFmtId="3" fontId="14" fillId="0" borderId="22" xfId="0" applyNumberFormat="1" applyFont="1" applyFill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3" fontId="14" fillId="0" borderId="8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6" fillId="0" borderId="31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3" fontId="16" fillId="0" borderId="24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36.8515625" style="0" customWidth="1"/>
    <col min="3" max="3" width="9.57421875" style="0" customWidth="1"/>
    <col min="4" max="4" width="11.8515625" style="0" customWidth="1"/>
    <col min="5" max="5" width="11.57421875" style="0" customWidth="1"/>
    <col min="7" max="7" width="8.7109375" style="0" customWidth="1"/>
    <col min="8" max="8" width="13.28125" style="0" customWidth="1"/>
    <col min="9" max="9" width="10.57421875" style="0" customWidth="1"/>
    <col min="10" max="10" width="10.00390625" style="0" customWidth="1"/>
    <col min="11" max="11" width="10.00390625" style="0" hidden="1" customWidth="1"/>
    <col min="12" max="12" width="12.28125" style="1" hidden="1" customWidth="1"/>
  </cols>
  <sheetData>
    <row r="1" spans="1:12" s="3" customFormat="1" ht="42" customHeight="1" thickBot="1">
      <c r="A1" s="36" t="s">
        <v>79</v>
      </c>
      <c r="B1" s="37"/>
      <c r="C1" s="37"/>
      <c r="D1" s="37"/>
      <c r="E1" s="37"/>
      <c r="F1" s="37"/>
      <c r="G1" s="37"/>
      <c r="H1" s="37"/>
      <c r="I1" s="37"/>
      <c r="J1" s="37"/>
      <c r="K1" s="26"/>
      <c r="L1" s="2"/>
    </row>
    <row r="2" spans="1:12" s="5" customFormat="1" ht="12.75">
      <c r="A2" s="38" t="s">
        <v>0</v>
      </c>
      <c r="B2" s="39" t="s">
        <v>1</v>
      </c>
      <c r="C2" s="40" t="s">
        <v>7</v>
      </c>
      <c r="D2" s="39" t="s">
        <v>2</v>
      </c>
      <c r="E2" s="40" t="s">
        <v>4</v>
      </c>
      <c r="F2" s="39" t="s">
        <v>5</v>
      </c>
      <c r="G2" s="40" t="s">
        <v>78</v>
      </c>
      <c r="H2" s="39" t="s">
        <v>6</v>
      </c>
      <c r="I2" s="41" t="s">
        <v>66</v>
      </c>
      <c r="J2" s="42"/>
      <c r="K2" s="34"/>
      <c r="L2" s="4" t="s">
        <v>72</v>
      </c>
    </row>
    <row r="3" spans="1:12" s="5" customFormat="1" ht="13.5" thickBot="1">
      <c r="A3" s="43"/>
      <c r="B3" s="44"/>
      <c r="C3" s="45" t="s">
        <v>8</v>
      </c>
      <c r="D3" s="44" t="s">
        <v>3</v>
      </c>
      <c r="E3" s="45" t="s">
        <v>9</v>
      </c>
      <c r="F3" s="44" t="s">
        <v>10</v>
      </c>
      <c r="G3" s="45" t="s">
        <v>12</v>
      </c>
      <c r="H3" s="44" t="s">
        <v>11</v>
      </c>
      <c r="I3" s="46" t="s">
        <v>67</v>
      </c>
      <c r="J3" s="46" t="s">
        <v>68</v>
      </c>
      <c r="K3" s="34"/>
      <c r="L3" s="4"/>
    </row>
    <row r="4" spans="1:12" s="3" customFormat="1" ht="12" customHeight="1">
      <c r="A4" s="47" t="s">
        <v>53</v>
      </c>
      <c r="B4" s="48" t="s">
        <v>80</v>
      </c>
      <c r="C4" s="49"/>
      <c r="D4" s="50"/>
      <c r="E4" s="50">
        <v>3300000</v>
      </c>
      <c r="F4" s="50"/>
      <c r="G4" s="50"/>
      <c r="H4" s="51">
        <f>SUM(E4:G4)</f>
        <v>3300000</v>
      </c>
      <c r="I4" s="51"/>
      <c r="J4" s="52">
        <f aca="true" t="shared" si="0" ref="J4:J12">H4</f>
        <v>3300000</v>
      </c>
      <c r="K4" s="27"/>
      <c r="L4" s="2"/>
    </row>
    <row r="5" spans="1:12" s="3" customFormat="1" ht="12" customHeight="1">
      <c r="A5" s="53"/>
      <c r="B5" s="54" t="s">
        <v>52</v>
      </c>
      <c r="C5" s="55">
        <v>20859</v>
      </c>
      <c r="D5" s="56">
        <v>450</v>
      </c>
      <c r="E5" s="56">
        <f>C5*D5</f>
        <v>9386550</v>
      </c>
      <c r="F5" s="56"/>
      <c r="G5" s="56"/>
      <c r="H5" s="57">
        <f>SUM(E5:G5)</f>
        <v>9386550</v>
      </c>
      <c r="I5" s="57"/>
      <c r="J5" s="58">
        <f t="shared" si="0"/>
        <v>9386550</v>
      </c>
      <c r="K5" s="27"/>
      <c r="L5" s="2"/>
    </row>
    <row r="6" spans="1:12" s="3" customFormat="1" ht="12" customHeight="1">
      <c r="A6" s="53"/>
      <c r="B6" s="59" t="s">
        <v>69</v>
      </c>
      <c r="C6" s="60">
        <v>25614</v>
      </c>
      <c r="D6" s="59">
        <v>280</v>
      </c>
      <c r="E6" s="56">
        <f>C6*D6</f>
        <v>7171920</v>
      </c>
      <c r="F6" s="59"/>
      <c r="G6" s="59"/>
      <c r="H6" s="59">
        <f>SUM(E6:G6)</f>
        <v>7171920</v>
      </c>
      <c r="I6" s="59"/>
      <c r="J6" s="58">
        <f t="shared" si="0"/>
        <v>7171920</v>
      </c>
      <c r="K6" s="27"/>
      <c r="L6" s="2"/>
    </row>
    <row r="7" spans="1:12" s="3" customFormat="1" ht="12" customHeight="1" thickBot="1">
      <c r="A7" s="61"/>
      <c r="B7" s="62" t="s">
        <v>56</v>
      </c>
      <c r="C7" s="63">
        <v>12817</v>
      </c>
      <c r="D7" s="64">
        <v>146</v>
      </c>
      <c r="E7" s="56">
        <f>C7*D7</f>
        <v>1871282</v>
      </c>
      <c r="F7" s="64"/>
      <c r="G7" s="64"/>
      <c r="H7" s="65">
        <f>SUM(E7:G7)</f>
        <v>1871282</v>
      </c>
      <c r="I7" s="65"/>
      <c r="J7" s="66">
        <f t="shared" si="0"/>
        <v>1871282</v>
      </c>
      <c r="K7" s="27"/>
      <c r="L7" s="2"/>
    </row>
    <row r="8" spans="1:12" s="7" customFormat="1" ht="12" customHeight="1" thickBot="1">
      <c r="A8" s="67"/>
      <c r="B8" s="68" t="s">
        <v>13</v>
      </c>
      <c r="C8" s="69"/>
      <c r="D8" s="69"/>
      <c r="E8" s="70">
        <f>SUM(E4:E7)</f>
        <v>21729752</v>
      </c>
      <c r="F8" s="70">
        <f>SUM(F4:F7)</f>
        <v>0</v>
      </c>
      <c r="G8" s="70">
        <f>SUM(G4:G7)</f>
        <v>0</v>
      </c>
      <c r="H8" s="70">
        <f>SUM(H4:H7)</f>
        <v>21729752</v>
      </c>
      <c r="I8" s="70"/>
      <c r="J8" s="71">
        <f t="shared" si="0"/>
        <v>21729752</v>
      </c>
      <c r="K8" s="27"/>
      <c r="L8" s="15">
        <f>H8</f>
        <v>21729752</v>
      </c>
    </row>
    <row r="9" spans="1:12" s="3" customFormat="1" ht="12" customHeight="1">
      <c r="A9" s="72" t="s">
        <v>14</v>
      </c>
      <c r="B9" s="73" t="s">
        <v>71</v>
      </c>
      <c r="C9" s="74">
        <v>3008</v>
      </c>
      <c r="D9" s="74">
        <v>1400</v>
      </c>
      <c r="E9" s="73">
        <f>C9*D9</f>
        <v>4211200</v>
      </c>
      <c r="F9" s="73"/>
      <c r="G9" s="73"/>
      <c r="H9" s="73">
        <f>SUM(E9:G9)</f>
        <v>4211200</v>
      </c>
      <c r="I9" s="73"/>
      <c r="J9" s="75">
        <f t="shared" si="0"/>
        <v>4211200</v>
      </c>
      <c r="K9" s="18"/>
      <c r="L9" s="14">
        <f>H9</f>
        <v>4211200</v>
      </c>
    </row>
    <row r="10" spans="1:12" s="3" customFormat="1" ht="12" customHeight="1">
      <c r="A10" s="76"/>
      <c r="B10" s="77" t="s">
        <v>59</v>
      </c>
      <c r="C10" s="78">
        <v>3008</v>
      </c>
      <c r="D10" s="78">
        <v>515</v>
      </c>
      <c r="E10" s="77">
        <f>C10*D10</f>
        <v>1549120</v>
      </c>
      <c r="F10" s="77"/>
      <c r="G10" s="77"/>
      <c r="H10" s="77">
        <f>SUM(E10:G10)</f>
        <v>1549120</v>
      </c>
      <c r="I10" s="77"/>
      <c r="J10" s="79">
        <f>H10</f>
        <v>1549120</v>
      </c>
      <c r="K10" s="18"/>
      <c r="L10" s="2"/>
    </row>
    <row r="11" spans="1:12" s="3" customFormat="1" ht="12" customHeight="1">
      <c r="A11" s="76"/>
      <c r="B11" s="77" t="s">
        <v>15</v>
      </c>
      <c r="C11" s="78">
        <v>12</v>
      </c>
      <c r="D11" s="78">
        <v>3800</v>
      </c>
      <c r="E11" s="77">
        <f>C11*D11</f>
        <v>45600</v>
      </c>
      <c r="F11" s="77"/>
      <c r="G11" s="77"/>
      <c r="H11" s="77">
        <f>SUM(E11:G11)</f>
        <v>45600</v>
      </c>
      <c r="I11" s="77"/>
      <c r="J11" s="79">
        <f t="shared" si="0"/>
        <v>45600</v>
      </c>
      <c r="K11" s="18"/>
      <c r="L11" s="14">
        <f>H11</f>
        <v>45600</v>
      </c>
    </row>
    <row r="12" spans="1:12" s="3" customFormat="1" ht="12" customHeight="1">
      <c r="A12" s="76"/>
      <c r="B12" s="77" t="s">
        <v>16</v>
      </c>
      <c r="C12" s="78">
        <v>3008</v>
      </c>
      <c r="D12" s="80">
        <f>4425985/3008</f>
        <v>1471.4045877659576</v>
      </c>
      <c r="E12" s="77">
        <f>C12*D12</f>
        <v>4425985</v>
      </c>
      <c r="F12" s="77"/>
      <c r="G12" s="77"/>
      <c r="H12" s="77">
        <f>SUM(E12:G12)</f>
        <v>4425985</v>
      </c>
      <c r="I12" s="77"/>
      <c r="J12" s="79">
        <f t="shared" si="0"/>
        <v>4425985</v>
      </c>
      <c r="K12" s="18"/>
      <c r="L12" s="8">
        <f>H12</f>
        <v>4425985</v>
      </c>
    </row>
    <row r="13" spans="1:12" s="3" customFormat="1" ht="11.25" customHeight="1" thickBot="1">
      <c r="A13" s="53" t="s">
        <v>74</v>
      </c>
      <c r="B13" s="59" t="s">
        <v>73</v>
      </c>
      <c r="C13" s="60"/>
      <c r="D13" s="60"/>
      <c r="E13" s="60"/>
      <c r="F13" s="59">
        <v>3359456</v>
      </c>
      <c r="G13" s="59"/>
      <c r="H13" s="59">
        <f>SUM(F13:G13)</f>
        <v>3359456</v>
      </c>
      <c r="I13" s="59">
        <f>H13</f>
        <v>3359456</v>
      </c>
      <c r="J13" s="81"/>
      <c r="K13" s="27"/>
      <c r="L13" s="2"/>
    </row>
    <row r="14" spans="1:12" s="7" customFormat="1" ht="12" customHeight="1" thickBot="1">
      <c r="A14" s="82" t="s">
        <v>14</v>
      </c>
      <c r="B14" s="83" t="s">
        <v>17</v>
      </c>
      <c r="C14" s="84"/>
      <c r="D14" s="84"/>
      <c r="E14" s="84">
        <f aca="true" t="shared" si="1" ref="E14:J14">SUM(E9:E13)</f>
        <v>10231905</v>
      </c>
      <c r="F14" s="84">
        <f t="shared" si="1"/>
        <v>3359456</v>
      </c>
      <c r="G14" s="84">
        <f t="shared" si="1"/>
        <v>0</v>
      </c>
      <c r="H14" s="84">
        <f t="shared" si="1"/>
        <v>13591361</v>
      </c>
      <c r="I14" s="84">
        <f t="shared" si="1"/>
        <v>3359456</v>
      </c>
      <c r="J14" s="85">
        <f t="shared" si="1"/>
        <v>10231905</v>
      </c>
      <c r="K14" s="18"/>
      <c r="L14" s="9"/>
    </row>
    <row r="15" spans="1:12" s="7" customFormat="1" ht="12" customHeight="1">
      <c r="A15" s="86" t="s">
        <v>45</v>
      </c>
      <c r="B15" s="87" t="s">
        <v>46</v>
      </c>
      <c r="C15" s="88"/>
      <c r="D15" s="88"/>
      <c r="E15" s="87"/>
      <c r="F15" s="87"/>
      <c r="G15" s="87"/>
      <c r="H15" s="89"/>
      <c r="I15" s="89"/>
      <c r="J15" s="90"/>
      <c r="K15" s="20"/>
      <c r="L15" s="6"/>
    </row>
    <row r="16" spans="1:12" s="3" customFormat="1" ht="12" customHeight="1">
      <c r="A16" s="76"/>
      <c r="B16" s="77" t="s">
        <v>47</v>
      </c>
      <c r="C16" s="78">
        <v>3008</v>
      </c>
      <c r="D16" s="78">
        <v>4563</v>
      </c>
      <c r="E16" s="77">
        <f>C16*D16</f>
        <v>13725504</v>
      </c>
      <c r="F16" s="77"/>
      <c r="G16" s="77"/>
      <c r="H16" s="91">
        <f>SUM(E16:G16)</f>
        <v>13725504</v>
      </c>
      <c r="I16" s="91">
        <f>H16*0.25</f>
        <v>3431376</v>
      </c>
      <c r="J16" s="79">
        <f>H16*0.75</f>
        <v>10294128</v>
      </c>
      <c r="K16" s="18"/>
      <c r="L16" s="14">
        <f>H16</f>
        <v>13725504</v>
      </c>
    </row>
    <row r="17" spans="1:12" s="3" customFormat="1" ht="12" customHeight="1">
      <c r="A17" s="76"/>
      <c r="B17" s="77" t="s">
        <v>54</v>
      </c>
      <c r="C17" s="78">
        <v>10</v>
      </c>
      <c r="D17" s="78">
        <v>70800</v>
      </c>
      <c r="E17" s="78">
        <f>C17*D17</f>
        <v>708000</v>
      </c>
      <c r="F17" s="78"/>
      <c r="G17" s="78"/>
      <c r="H17" s="92">
        <f>SUM(E17:G17)</f>
        <v>708000</v>
      </c>
      <c r="I17" s="92">
        <f>H17*0.3864</f>
        <v>273571.2</v>
      </c>
      <c r="J17" s="93">
        <f>H17*0.6136</f>
        <v>434428.80000000005</v>
      </c>
      <c r="K17" s="19"/>
      <c r="L17" s="14">
        <f>H17</f>
        <v>708000</v>
      </c>
    </row>
    <row r="18" spans="1:12" s="3" customFormat="1" ht="12" customHeight="1" thickBot="1">
      <c r="A18" s="94"/>
      <c r="B18" s="95" t="s">
        <v>60</v>
      </c>
      <c r="C18" s="96">
        <v>1</v>
      </c>
      <c r="D18" s="96">
        <v>104800</v>
      </c>
      <c r="E18" s="96">
        <f>C18*D18</f>
        <v>104800</v>
      </c>
      <c r="F18" s="96"/>
      <c r="G18" s="96"/>
      <c r="H18" s="97">
        <f>SUM(E18:G18)</f>
        <v>104800</v>
      </c>
      <c r="I18" s="92">
        <f>H18*0.3864</f>
        <v>40494.72</v>
      </c>
      <c r="J18" s="93">
        <f>H18*0.6136</f>
        <v>64305.280000000006</v>
      </c>
      <c r="K18" s="19"/>
      <c r="L18" s="14">
        <f>H18</f>
        <v>104800</v>
      </c>
    </row>
    <row r="19" spans="1:12" s="7" customFormat="1" ht="12" customHeight="1" thickBot="1">
      <c r="A19" s="98">
        <v>13</v>
      </c>
      <c r="B19" s="68" t="s">
        <v>48</v>
      </c>
      <c r="C19" s="69"/>
      <c r="D19" s="69"/>
      <c r="E19" s="69">
        <f aca="true" t="shared" si="2" ref="E19:J19">SUM(E16:E18)</f>
        <v>14538304</v>
      </c>
      <c r="F19" s="69">
        <f t="shared" si="2"/>
        <v>0</v>
      </c>
      <c r="G19" s="69">
        <f t="shared" si="2"/>
        <v>0</v>
      </c>
      <c r="H19" s="69">
        <f t="shared" si="2"/>
        <v>14538304</v>
      </c>
      <c r="I19" s="69">
        <f t="shared" si="2"/>
        <v>3745441.9200000004</v>
      </c>
      <c r="J19" s="99">
        <f t="shared" si="2"/>
        <v>10792862.08</v>
      </c>
      <c r="K19" s="28"/>
      <c r="L19" s="15"/>
    </row>
    <row r="20" spans="1:12" s="7" customFormat="1" ht="12" customHeight="1">
      <c r="A20" s="86"/>
      <c r="B20" s="87" t="s">
        <v>18</v>
      </c>
      <c r="C20" s="88"/>
      <c r="D20" s="88"/>
      <c r="E20" s="88"/>
      <c r="F20" s="87"/>
      <c r="G20" s="87"/>
      <c r="H20" s="89"/>
      <c r="I20" s="89"/>
      <c r="J20" s="90"/>
      <c r="K20" s="20"/>
      <c r="L20" s="6"/>
    </row>
    <row r="21" spans="1:12" s="3" customFormat="1" ht="12" customHeight="1">
      <c r="A21" s="76" t="s">
        <v>19</v>
      </c>
      <c r="B21" s="77" t="s">
        <v>20</v>
      </c>
      <c r="C21" s="78">
        <v>101</v>
      </c>
      <c r="D21" s="78">
        <v>199000</v>
      </c>
      <c r="E21" s="78">
        <f>C21*D21</f>
        <v>20099000</v>
      </c>
      <c r="F21" s="77"/>
      <c r="G21" s="77"/>
      <c r="H21" s="91">
        <f>SUM(E21:G21)</f>
        <v>20099000</v>
      </c>
      <c r="I21" s="91">
        <f>H21</f>
        <v>20099000</v>
      </c>
      <c r="J21" s="79"/>
      <c r="K21" s="18"/>
      <c r="L21" s="14">
        <f>H21</f>
        <v>20099000</v>
      </c>
    </row>
    <row r="22" spans="1:12" s="3" customFormat="1" ht="12" customHeight="1">
      <c r="A22" s="76" t="s">
        <v>19</v>
      </c>
      <c r="B22" s="77" t="s">
        <v>21</v>
      </c>
      <c r="C22" s="78">
        <v>2</v>
      </c>
      <c r="D22" s="78">
        <v>15000</v>
      </c>
      <c r="E22" s="78">
        <f>C22*D22</f>
        <v>30000</v>
      </c>
      <c r="F22" s="77"/>
      <c r="G22" s="77"/>
      <c r="H22" s="91">
        <f>SUM(E22:G22)</f>
        <v>30000</v>
      </c>
      <c r="I22" s="91">
        <f aca="true" t="shared" si="3" ref="I22:I29">H22</f>
        <v>30000</v>
      </c>
      <c r="J22" s="79"/>
      <c r="K22" s="18"/>
      <c r="L22" s="14">
        <f>H22</f>
        <v>30000</v>
      </c>
    </row>
    <row r="23" spans="1:12" s="3" customFormat="1" ht="12" customHeight="1">
      <c r="A23" s="100" t="s">
        <v>25</v>
      </c>
      <c r="B23" s="77" t="s">
        <v>26</v>
      </c>
      <c r="C23" s="78">
        <v>9</v>
      </c>
      <c r="D23" s="78">
        <v>11700</v>
      </c>
      <c r="E23" s="78"/>
      <c r="F23" s="77">
        <f>C23*D23</f>
        <v>105300</v>
      </c>
      <c r="G23" s="77"/>
      <c r="H23" s="91">
        <f>SUM(E23:G23)</f>
        <v>105300</v>
      </c>
      <c r="I23" s="91">
        <f t="shared" si="3"/>
        <v>105300</v>
      </c>
      <c r="J23" s="79"/>
      <c r="K23" s="18"/>
      <c r="L23" s="2"/>
    </row>
    <row r="24" spans="1:12" s="3" customFormat="1" ht="12" customHeight="1" thickBot="1">
      <c r="A24" s="94" t="s">
        <v>27</v>
      </c>
      <c r="B24" s="95" t="s">
        <v>28</v>
      </c>
      <c r="C24" s="96">
        <v>103</v>
      </c>
      <c r="D24" s="96">
        <v>720</v>
      </c>
      <c r="E24" s="96">
        <f>C24*D24</f>
        <v>74160</v>
      </c>
      <c r="F24" s="95"/>
      <c r="G24" s="95"/>
      <c r="H24" s="101">
        <f>SUM(E24:G24)</f>
        <v>74160</v>
      </c>
      <c r="I24" s="101">
        <f>H24</f>
        <v>74160</v>
      </c>
      <c r="J24" s="102"/>
      <c r="K24" s="18"/>
      <c r="L24" s="2"/>
    </row>
    <row r="25" spans="1:12" s="11" customFormat="1" ht="12" customHeight="1" thickBot="1">
      <c r="A25" s="103"/>
      <c r="B25" s="104" t="s">
        <v>22</v>
      </c>
      <c r="C25" s="105"/>
      <c r="D25" s="105"/>
      <c r="E25" s="106">
        <f>SUM(E21:E24)</f>
        <v>20203160</v>
      </c>
      <c r="F25" s="106">
        <f>SUM(F21:F24)</f>
        <v>105300</v>
      </c>
      <c r="G25" s="106">
        <f>SUM(G21:G24)</f>
        <v>0</v>
      </c>
      <c r="H25" s="106">
        <f>SUM(H21:H24)</f>
        <v>20308460</v>
      </c>
      <c r="I25" s="107">
        <f t="shared" si="3"/>
        <v>20308460</v>
      </c>
      <c r="J25" s="108"/>
      <c r="K25" s="19"/>
      <c r="L25" s="25"/>
    </row>
    <row r="26" spans="1:12" s="11" customFormat="1" ht="12" customHeight="1" thickBot="1">
      <c r="A26" s="103"/>
      <c r="B26" s="104" t="s">
        <v>76</v>
      </c>
      <c r="C26" s="105">
        <v>2</v>
      </c>
      <c r="D26" s="105">
        <v>464000</v>
      </c>
      <c r="E26" s="106">
        <f>C26*D26</f>
        <v>928000</v>
      </c>
      <c r="F26" s="106"/>
      <c r="G26" s="106"/>
      <c r="H26" s="106">
        <f>E26+F26+G26</f>
        <v>928000</v>
      </c>
      <c r="I26" s="109">
        <f>H26*1</f>
        <v>928000</v>
      </c>
      <c r="J26" s="108"/>
      <c r="K26" s="19"/>
      <c r="L26" s="25">
        <f>H26</f>
        <v>928000</v>
      </c>
    </row>
    <row r="27" spans="1:12" s="3" customFormat="1" ht="12" customHeight="1">
      <c r="A27" s="110" t="s">
        <v>23</v>
      </c>
      <c r="B27" s="73" t="s">
        <v>24</v>
      </c>
      <c r="C27" s="74">
        <v>7</v>
      </c>
      <c r="D27" s="74">
        <v>55000</v>
      </c>
      <c r="E27" s="74">
        <f>C27*D27</f>
        <v>385000</v>
      </c>
      <c r="F27" s="73"/>
      <c r="G27" s="73"/>
      <c r="H27" s="73">
        <f>SUM(E27:G27)</f>
        <v>385000</v>
      </c>
      <c r="I27" s="73">
        <f>H27</f>
        <v>385000</v>
      </c>
      <c r="J27" s="75"/>
      <c r="K27" s="18"/>
      <c r="L27" s="14">
        <f>H27</f>
        <v>385000</v>
      </c>
    </row>
    <row r="28" spans="1:12" s="3" customFormat="1" ht="12" customHeight="1" thickBot="1">
      <c r="A28" s="94" t="s">
        <v>23</v>
      </c>
      <c r="B28" s="95" t="s">
        <v>29</v>
      </c>
      <c r="C28" s="96">
        <v>13</v>
      </c>
      <c r="D28" s="96">
        <v>55000</v>
      </c>
      <c r="E28" s="96">
        <f>C28*D28</f>
        <v>715000</v>
      </c>
      <c r="F28" s="95"/>
      <c r="G28" s="95"/>
      <c r="H28" s="95">
        <f>SUM(E28:G28)</f>
        <v>715000</v>
      </c>
      <c r="I28" s="95">
        <f t="shared" si="3"/>
        <v>715000</v>
      </c>
      <c r="J28" s="102"/>
      <c r="K28" s="18"/>
      <c r="L28" s="14">
        <f>H28</f>
        <v>715000</v>
      </c>
    </row>
    <row r="29" spans="1:12" s="11" customFormat="1" ht="12" customHeight="1" thickBot="1">
      <c r="A29" s="103"/>
      <c r="B29" s="104" t="s">
        <v>30</v>
      </c>
      <c r="C29" s="105"/>
      <c r="D29" s="105"/>
      <c r="E29" s="106">
        <f>SUM(E27:E28)</f>
        <v>1100000</v>
      </c>
      <c r="F29" s="106">
        <f>SUM(F27:F28)</f>
        <v>0</v>
      </c>
      <c r="G29" s="106">
        <f>SUM(G27:G28)</f>
        <v>0</v>
      </c>
      <c r="H29" s="106">
        <f>SUM(H27:H28)</f>
        <v>1100000</v>
      </c>
      <c r="I29" s="109">
        <f t="shared" si="3"/>
        <v>1100000</v>
      </c>
      <c r="J29" s="108"/>
      <c r="K29" s="19"/>
      <c r="L29" s="10"/>
    </row>
    <row r="30" spans="1:12" s="7" customFormat="1" ht="12" customHeight="1" thickBot="1">
      <c r="A30" s="98">
        <v>2</v>
      </c>
      <c r="B30" s="68" t="s">
        <v>31</v>
      </c>
      <c r="C30" s="69"/>
      <c r="D30" s="69"/>
      <c r="E30" s="69">
        <f aca="true" t="shared" si="4" ref="E30:J30">E25+E26+E29</f>
        <v>22231160</v>
      </c>
      <c r="F30" s="69">
        <f t="shared" si="4"/>
        <v>105300</v>
      </c>
      <c r="G30" s="69">
        <f t="shared" si="4"/>
        <v>0</v>
      </c>
      <c r="H30" s="69">
        <f t="shared" si="4"/>
        <v>22336460</v>
      </c>
      <c r="I30" s="69">
        <f t="shared" si="4"/>
        <v>22336460</v>
      </c>
      <c r="J30" s="99">
        <f t="shared" si="4"/>
        <v>0</v>
      </c>
      <c r="K30" s="28"/>
      <c r="L30" s="6"/>
    </row>
    <row r="31" spans="1:12" s="7" customFormat="1" ht="11.25" customHeight="1">
      <c r="A31" s="111">
        <v>3</v>
      </c>
      <c r="B31" s="112" t="s">
        <v>32</v>
      </c>
      <c r="C31" s="113"/>
      <c r="D31" s="113"/>
      <c r="E31" s="113"/>
      <c r="F31" s="112"/>
      <c r="G31" s="112"/>
      <c r="H31" s="114"/>
      <c r="I31" s="114"/>
      <c r="J31" s="115"/>
      <c r="K31" s="20"/>
      <c r="L31" s="6"/>
    </row>
    <row r="32" spans="1:12" s="3" customFormat="1" ht="11.25" customHeight="1">
      <c r="A32" s="76" t="s">
        <v>33</v>
      </c>
      <c r="B32" s="77" t="s">
        <v>34</v>
      </c>
      <c r="C32" s="78">
        <v>132</v>
      </c>
      <c r="D32" s="78">
        <v>204000</v>
      </c>
      <c r="E32" s="78">
        <f>C32*D32</f>
        <v>26928000</v>
      </c>
      <c r="F32" s="77"/>
      <c r="G32" s="77"/>
      <c r="H32" s="91">
        <f>SUM(E32:G32)</f>
        <v>26928000</v>
      </c>
      <c r="I32" s="91">
        <f>H32</f>
        <v>26928000</v>
      </c>
      <c r="J32" s="79"/>
      <c r="K32" s="18"/>
      <c r="L32" s="14">
        <f>H32</f>
        <v>26928000</v>
      </c>
    </row>
    <row r="33" spans="1:12" s="3" customFormat="1" ht="11.25" customHeight="1">
      <c r="A33" s="76"/>
      <c r="B33" s="77" t="s">
        <v>35</v>
      </c>
      <c r="C33" s="78">
        <v>154</v>
      </c>
      <c r="D33" s="78">
        <v>212000</v>
      </c>
      <c r="E33" s="78">
        <f>C33*D33</f>
        <v>32648000</v>
      </c>
      <c r="F33" s="77"/>
      <c r="G33" s="77"/>
      <c r="H33" s="91">
        <f>SUM(E33:G33)</f>
        <v>32648000</v>
      </c>
      <c r="I33" s="91">
        <f>H33</f>
        <v>32648000</v>
      </c>
      <c r="J33" s="79"/>
      <c r="K33" s="18"/>
      <c r="L33" s="14">
        <f>H33</f>
        <v>32648000</v>
      </c>
    </row>
    <row r="34" spans="1:12" s="3" customFormat="1" ht="11.25" customHeight="1">
      <c r="A34" s="94"/>
      <c r="B34" s="95" t="s">
        <v>61</v>
      </c>
      <c r="C34" s="96">
        <v>80</v>
      </c>
      <c r="D34" s="96">
        <v>15000</v>
      </c>
      <c r="E34" s="96">
        <f>C34*D34</f>
        <v>1200000</v>
      </c>
      <c r="F34" s="95"/>
      <c r="G34" s="95"/>
      <c r="H34" s="101">
        <f>SUM(E34:G34)</f>
        <v>1200000</v>
      </c>
      <c r="I34" s="91">
        <f>H34</f>
        <v>1200000</v>
      </c>
      <c r="J34" s="102"/>
      <c r="K34" s="18"/>
      <c r="L34" s="14">
        <f>H34</f>
        <v>1200000</v>
      </c>
    </row>
    <row r="35" spans="1:12" s="3" customFormat="1" ht="11.25" customHeight="1">
      <c r="A35" s="76"/>
      <c r="B35" s="77" t="s">
        <v>36</v>
      </c>
      <c r="C35" s="78">
        <v>61</v>
      </c>
      <c r="D35" s="78">
        <v>45000</v>
      </c>
      <c r="E35" s="78">
        <f>C35*D35</f>
        <v>2745000</v>
      </c>
      <c r="F35" s="77"/>
      <c r="G35" s="77"/>
      <c r="H35" s="77">
        <f>SUM(E35:G35)</f>
        <v>2745000</v>
      </c>
      <c r="I35" s="91">
        <f>H35</f>
        <v>2745000</v>
      </c>
      <c r="J35" s="79"/>
      <c r="K35" s="18"/>
      <c r="L35" s="2"/>
    </row>
    <row r="36" spans="1:12" s="3" customFormat="1" ht="11.25" customHeight="1" thickBot="1">
      <c r="A36" s="116"/>
      <c r="B36" s="117" t="s">
        <v>26</v>
      </c>
      <c r="C36" s="118">
        <v>31</v>
      </c>
      <c r="D36" s="118">
        <v>11700</v>
      </c>
      <c r="E36" s="118"/>
      <c r="F36" s="117">
        <f>C36*D36</f>
        <v>362700</v>
      </c>
      <c r="G36" s="117"/>
      <c r="H36" s="119">
        <f>SUM(E36:G36)</f>
        <v>362700</v>
      </c>
      <c r="I36" s="120">
        <f>H36</f>
        <v>362700</v>
      </c>
      <c r="J36" s="121"/>
      <c r="K36" s="18"/>
      <c r="L36" s="2"/>
    </row>
    <row r="37" spans="1:12" s="3" customFormat="1" ht="11.25" customHeight="1">
      <c r="A37" s="72"/>
      <c r="B37" s="122" t="s">
        <v>37</v>
      </c>
      <c r="C37" s="123">
        <v>126</v>
      </c>
      <c r="D37" s="123">
        <v>10000</v>
      </c>
      <c r="E37" s="124">
        <f>C37*D37</f>
        <v>1260000</v>
      </c>
      <c r="F37" s="125"/>
      <c r="G37" s="122"/>
      <c r="H37" s="126">
        <f>SUM(E37:G37)</f>
        <v>1260000</v>
      </c>
      <c r="I37" s="127">
        <f aca="true" t="shared" si="5" ref="I37:I45">H37</f>
        <v>1260000</v>
      </c>
      <c r="J37" s="128"/>
      <c r="K37" s="18"/>
      <c r="L37" s="14">
        <f>H37</f>
        <v>1260000</v>
      </c>
    </row>
    <row r="38" spans="1:12" s="3" customFormat="1" ht="11.25" customHeight="1" thickBot="1">
      <c r="A38" s="76"/>
      <c r="B38" s="77" t="s">
        <v>55</v>
      </c>
      <c r="C38" s="78">
        <v>299</v>
      </c>
      <c r="D38" s="78">
        <v>720</v>
      </c>
      <c r="E38" s="78">
        <f>C38*D38</f>
        <v>215280</v>
      </c>
      <c r="F38" s="77"/>
      <c r="G38" s="77"/>
      <c r="H38" s="129">
        <f>SUM(E38:G38)</f>
        <v>215280</v>
      </c>
      <c r="I38" s="91">
        <f t="shared" si="5"/>
        <v>215280</v>
      </c>
      <c r="J38" s="79"/>
      <c r="K38" s="18"/>
      <c r="L38" s="2"/>
    </row>
    <row r="39" spans="1:12" s="11" customFormat="1" ht="11.25" customHeight="1">
      <c r="A39" s="130" t="s">
        <v>33</v>
      </c>
      <c r="B39" s="131" t="s">
        <v>38</v>
      </c>
      <c r="C39" s="132"/>
      <c r="D39" s="132"/>
      <c r="E39" s="132">
        <f>SUM(E32:E38)</f>
        <v>64996280</v>
      </c>
      <c r="F39" s="132">
        <f>SUM(F32:F38)</f>
        <v>362700</v>
      </c>
      <c r="G39" s="132">
        <f>SUM(G32:G38)</f>
        <v>0</v>
      </c>
      <c r="H39" s="132">
        <f>SUM(H32:H38)</f>
        <v>65358980</v>
      </c>
      <c r="I39" s="133">
        <f t="shared" si="5"/>
        <v>65358980</v>
      </c>
      <c r="J39" s="134"/>
      <c r="K39" s="29"/>
      <c r="L39" s="10"/>
    </row>
    <row r="40" spans="1:12" s="3" customFormat="1" ht="11.25" customHeight="1" thickBot="1">
      <c r="A40" s="76" t="s">
        <v>39</v>
      </c>
      <c r="B40" s="77" t="s">
        <v>77</v>
      </c>
      <c r="C40" s="78">
        <v>13</v>
      </c>
      <c r="D40" s="78">
        <v>464000</v>
      </c>
      <c r="E40" s="78">
        <f>C40*D40</f>
        <v>6032000</v>
      </c>
      <c r="F40" s="77"/>
      <c r="G40" s="77"/>
      <c r="H40" s="77">
        <f>SUM(E40:G40)</f>
        <v>6032000</v>
      </c>
      <c r="I40" s="77">
        <f t="shared" si="5"/>
        <v>6032000</v>
      </c>
      <c r="J40" s="79"/>
      <c r="K40" s="18"/>
      <c r="L40" s="14">
        <f>H40</f>
        <v>6032000</v>
      </c>
    </row>
    <row r="41" spans="1:12" s="3" customFormat="1" ht="11.25" customHeight="1" thickBot="1">
      <c r="A41" s="135"/>
      <c r="B41" s="109" t="s">
        <v>70</v>
      </c>
      <c r="C41" s="106"/>
      <c r="D41" s="106"/>
      <c r="E41" s="106">
        <f aca="true" t="shared" si="6" ref="E41:J41">SUM(E40:E40)</f>
        <v>6032000</v>
      </c>
      <c r="F41" s="106">
        <f t="shared" si="6"/>
        <v>0</v>
      </c>
      <c r="G41" s="106">
        <f t="shared" si="6"/>
        <v>0</v>
      </c>
      <c r="H41" s="106">
        <f t="shared" si="6"/>
        <v>6032000</v>
      </c>
      <c r="I41" s="106">
        <f t="shared" si="6"/>
        <v>6032000</v>
      </c>
      <c r="J41" s="108">
        <f t="shared" si="6"/>
        <v>0</v>
      </c>
      <c r="K41" s="19"/>
      <c r="L41" s="2"/>
    </row>
    <row r="42" spans="1:12" s="11" customFormat="1" ht="11.25" customHeight="1" thickBot="1">
      <c r="A42" s="136" t="s">
        <v>40</v>
      </c>
      <c r="B42" s="137" t="s">
        <v>41</v>
      </c>
      <c r="C42" s="138">
        <v>100</v>
      </c>
      <c r="D42" s="138">
        <v>23000</v>
      </c>
      <c r="E42" s="138">
        <f>C42*D42</f>
        <v>2300000</v>
      </c>
      <c r="F42" s="139"/>
      <c r="G42" s="140"/>
      <c r="H42" s="136">
        <f>SUM(E42:G42)</f>
        <v>2300000</v>
      </c>
      <c r="I42" s="141">
        <f t="shared" si="5"/>
        <v>2300000</v>
      </c>
      <c r="J42" s="142"/>
      <c r="K42" s="30"/>
      <c r="L42" s="10"/>
    </row>
    <row r="43" spans="1:12" s="3" customFormat="1" ht="11.25" customHeight="1">
      <c r="A43" s="72"/>
      <c r="B43" s="73" t="s">
        <v>62</v>
      </c>
      <c r="C43" s="74">
        <v>43</v>
      </c>
      <c r="D43" s="74">
        <v>55000</v>
      </c>
      <c r="E43" s="143">
        <f>C43*D43</f>
        <v>2365000</v>
      </c>
      <c r="F43" s="73"/>
      <c r="G43" s="73"/>
      <c r="H43" s="73">
        <f>SUM(E43:G43)</f>
        <v>2365000</v>
      </c>
      <c r="I43" s="144">
        <f t="shared" si="5"/>
        <v>2365000</v>
      </c>
      <c r="J43" s="75"/>
      <c r="K43" s="18"/>
      <c r="L43" s="14">
        <f>H43</f>
        <v>2365000</v>
      </c>
    </row>
    <row r="44" spans="1:12" s="3" customFormat="1" ht="11.25" customHeight="1" thickBot="1">
      <c r="A44" s="94"/>
      <c r="B44" s="95" t="s">
        <v>63</v>
      </c>
      <c r="C44" s="96">
        <v>73</v>
      </c>
      <c r="D44" s="96"/>
      <c r="E44" s="145">
        <f>C44*D44</f>
        <v>0</v>
      </c>
      <c r="F44" s="95"/>
      <c r="G44" s="95"/>
      <c r="H44" s="95">
        <f>SUM(E44:G44)</f>
        <v>0</v>
      </c>
      <c r="I44" s="101">
        <f t="shared" si="5"/>
        <v>0</v>
      </c>
      <c r="J44" s="102"/>
      <c r="K44" s="18"/>
      <c r="L44" s="2"/>
    </row>
    <row r="45" spans="1:12" s="11" customFormat="1" ht="11.25" customHeight="1" thickBot="1">
      <c r="A45" s="146"/>
      <c r="B45" s="103" t="s">
        <v>42</v>
      </c>
      <c r="C45" s="105"/>
      <c r="D45" s="105"/>
      <c r="E45" s="105">
        <f>SUM(E43:E44)</f>
        <v>2365000</v>
      </c>
      <c r="F45" s="105">
        <f>SUM(F43:F44)</f>
        <v>0</v>
      </c>
      <c r="G45" s="105">
        <f>SUM(G43:G44)</f>
        <v>0</v>
      </c>
      <c r="H45" s="105">
        <f>SUM(H43:H44)</f>
        <v>2365000</v>
      </c>
      <c r="I45" s="107">
        <f t="shared" si="5"/>
        <v>2365000</v>
      </c>
      <c r="J45" s="147"/>
      <c r="K45" s="29"/>
      <c r="L45" s="10"/>
    </row>
    <row r="46" spans="1:12" s="7" customFormat="1" ht="11.25" customHeight="1" thickBot="1">
      <c r="A46" s="148">
        <v>3</v>
      </c>
      <c r="B46" s="149" t="s">
        <v>43</v>
      </c>
      <c r="C46" s="150"/>
      <c r="D46" s="150"/>
      <c r="E46" s="150">
        <f aca="true" t="shared" si="7" ref="E46:J46">E39+E41+E42+E45</f>
        <v>75693280</v>
      </c>
      <c r="F46" s="150">
        <f t="shared" si="7"/>
        <v>362700</v>
      </c>
      <c r="G46" s="150">
        <f t="shared" si="7"/>
        <v>0</v>
      </c>
      <c r="H46" s="150">
        <f t="shared" si="7"/>
        <v>76055980</v>
      </c>
      <c r="I46" s="150">
        <f t="shared" si="7"/>
        <v>76055980</v>
      </c>
      <c r="J46" s="151">
        <f t="shared" si="7"/>
        <v>0</v>
      </c>
      <c r="K46" s="28"/>
      <c r="L46" s="6"/>
    </row>
    <row r="47" spans="1:12" s="7" customFormat="1" ht="11.25" customHeight="1" thickBot="1">
      <c r="A47" s="98">
        <v>6</v>
      </c>
      <c r="B47" s="68" t="s">
        <v>44</v>
      </c>
      <c r="C47" s="69">
        <v>3008</v>
      </c>
      <c r="D47" s="69">
        <v>1166</v>
      </c>
      <c r="E47" s="69">
        <f>C47*D47</f>
        <v>3507328</v>
      </c>
      <c r="F47" s="70"/>
      <c r="G47" s="152"/>
      <c r="H47" s="98">
        <f>SUM(E47:G47)</f>
        <v>3507328</v>
      </c>
      <c r="I47" s="70"/>
      <c r="J47" s="153">
        <f>H47</f>
        <v>3507328</v>
      </c>
      <c r="K47" s="31"/>
      <c r="L47" s="15">
        <f>H47</f>
        <v>3507328</v>
      </c>
    </row>
    <row r="48" spans="1:12" s="7" customFormat="1" ht="11.25" customHeight="1">
      <c r="A48" s="154">
        <v>5</v>
      </c>
      <c r="B48" s="155" t="s">
        <v>64</v>
      </c>
      <c r="C48" s="156">
        <v>3</v>
      </c>
      <c r="D48" s="156">
        <v>5622716</v>
      </c>
      <c r="E48" s="156"/>
      <c r="F48" s="157">
        <f>C48*D48</f>
        <v>16868148</v>
      </c>
      <c r="G48" s="157"/>
      <c r="H48" s="157">
        <f>SUM(F48:G48)</f>
        <v>16868148</v>
      </c>
      <c r="I48" s="157"/>
      <c r="J48" s="158">
        <f>H48</f>
        <v>16868148</v>
      </c>
      <c r="K48" s="31"/>
      <c r="L48" s="6"/>
    </row>
    <row r="49" spans="1:12" s="3" customFormat="1" ht="11.25" customHeight="1">
      <c r="A49" s="53" t="s">
        <v>75</v>
      </c>
      <c r="B49" s="59" t="s">
        <v>50</v>
      </c>
      <c r="C49" s="60">
        <v>2</v>
      </c>
      <c r="D49" s="60">
        <v>640000</v>
      </c>
      <c r="E49" s="60"/>
      <c r="F49" s="59"/>
      <c r="G49" s="60">
        <f>C49*D49</f>
        <v>1280000</v>
      </c>
      <c r="H49" s="60">
        <f>SUM(E49:G49)</f>
        <v>1280000</v>
      </c>
      <c r="I49" s="60">
        <f>H49</f>
        <v>1280000</v>
      </c>
      <c r="J49" s="159"/>
      <c r="K49" s="35"/>
      <c r="L49" s="2"/>
    </row>
    <row r="50" spans="1:12" s="13" customFormat="1" ht="11.25" customHeight="1" thickBot="1">
      <c r="A50" s="160"/>
      <c r="B50" s="161" t="s">
        <v>49</v>
      </c>
      <c r="C50" s="162"/>
      <c r="D50" s="162"/>
      <c r="E50" s="162">
        <f>E8+E14+E19+E30+E46+E47+E48+E49</f>
        <v>147931729</v>
      </c>
      <c r="F50" s="162">
        <f>F8+F14+F19+F30+F46+F47+F48+F49</f>
        <v>20695604</v>
      </c>
      <c r="G50" s="162">
        <f>G8+G14+G19+G30+G46+G47+G48+G49</f>
        <v>1280000</v>
      </c>
      <c r="H50" s="162">
        <f>H8+H14+H19+H30+H46+H47+H48+H49</f>
        <v>169907333</v>
      </c>
      <c r="I50" s="162">
        <f>I8+I14+I19+I30+I46+I47+I48+I49</f>
        <v>106777337.92</v>
      </c>
      <c r="J50" s="163">
        <f>J8+J14+J19+J30+J46+J47+J48+J49</f>
        <v>63129995.08</v>
      </c>
      <c r="K50" s="32"/>
      <c r="L50" s="12">
        <f>SUM(L8:L49)</f>
        <v>141048169</v>
      </c>
    </row>
    <row r="51" spans="1:12" s="3" customFormat="1" ht="11.25" customHeight="1">
      <c r="A51" s="72"/>
      <c r="B51" s="122" t="s">
        <v>65</v>
      </c>
      <c r="C51" s="123"/>
      <c r="D51" s="123"/>
      <c r="E51" s="123">
        <v>42805866</v>
      </c>
      <c r="F51" s="123"/>
      <c r="G51" s="123"/>
      <c r="H51" s="123">
        <f>E51</f>
        <v>42805866</v>
      </c>
      <c r="I51" s="123"/>
      <c r="J51" s="164">
        <f>H51</f>
        <v>42805866</v>
      </c>
      <c r="K51" s="19"/>
      <c r="L51" s="14">
        <f>L50*0.8</f>
        <v>112838535.2</v>
      </c>
    </row>
    <row r="52" spans="1:12" s="3" customFormat="1" ht="11.25" customHeight="1">
      <c r="A52" s="76"/>
      <c r="B52" s="77" t="s">
        <v>57</v>
      </c>
      <c r="C52" s="78"/>
      <c r="D52" s="78"/>
      <c r="E52" s="78">
        <v>-57943104</v>
      </c>
      <c r="F52" s="78"/>
      <c r="G52" s="78"/>
      <c r="H52" s="78">
        <f>E52</f>
        <v>-57943104</v>
      </c>
      <c r="I52" s="78"/>
      <c r="J52" s="93">
        <f>H52</f>
        <v>-57943104</v>
      </c>
      <c r="K52" s="19"/>
      <c r="L52" s="14"/>
    </row>
    <row r="53" spans="1:12" s="7" customFormat="1" ht="11.25" customHeight="1" thickBot="1">
      <c r="A53" s="165"/>
      <c r="B53" s="166" t="s">
        <v>58</v>
      </c>
      <c r="C53" s="167"/>
      <c r="D53" s="167"/>
      <c r="E53" s="167">
        <f>SUM(E51:E52)</f>
        <v>-15137238</v>
      </c>
      <c r="F53" s="167"/>
      <c r="G53" s="167">
        <f>SUM(G51:G52)</f>
        <v>0</v>
      </c>
      <c r="H53" s="167">
        <f>SUM(H51:H52)</f>
        <v>-15137238</v>
      </c>
      <c r="I53" s="167"/>
      <c r="J53" s="168">
        <f>H53</f>
        <v>-15137238</v>
      </c>
      <c r="K53" s="19"/>
      <c r="L53" s="15"/>
    </row>
    <row r="54" spans="1:12" s="17" customFormat="1" ht="11.25" customHeight="1" thickBot="1">
      <c r="A54" s="169"/>
      <c r="B54" s="170" t="s">
        <v>51</v>
      </c>
      <c r="C54" s="171"/>
      <c r="D54" s="171"/>
      <c r="E54" s="171">
        <f aca="true" t="shared" si="8" ref="E54:J54">E50+E53</f>
        <v>132794491</v>
      </c>
      <c r="F54" s="171">
        <f t="shared" si="8"/>
        <v>20695604</v>
      </c>
      <c r="G54" s="171">
        <f t="shared" si="8"/>
        <v>1280000</v>
      </c>
      <c r="H54" s="171">
        <f t="shared" si="8"/>
        <v>154770095</v>
      </c>
      <c r="I54" s="171">
        <f t="shared" si="8"/>
        <v>106777337.92</v>
      </c>
      <c r="J54" s="172">
        <f t="shared" si="8"/>
        <v>47992757.08</v>
      </c>
      <c r="K54" s="33"/>
      <c r="L54" s="16"/>
    </row>
    <row r="55" spans="1:11" s="2" customFormat="1" ht="12" customHeight="1">
      <c r="A55" s="18"/>
      <c r="B55" s="18"/>
      <c r="C55" s="19"/>
      <c r="D55" s="19"/>
      <c r="E55" s="19"/>
      <c r="F55" s="19"/>
      <c r="G55" s="19"/>
      <c r="H55" s="18"/>
      <c r="I55" s="18"/>
      <c r="J55" s="18"/>
      <c r="K55" s="18"/>
    </row>
    <row r="56" spans="1:12" s="3" customFormat="1" ht="12" customHeight="1">
      <c r="A56" s="22"/>
      <c r="B56" s="22"/>
      <c r="C56" s="22"/>
      <c r="D56" s="23"/>
      <c r="E56" s="23"/>
      <c r="F56" s="23"/>
      <c r="G56" s="23"/>
      <c r="H56" s="21"/>
      <c r="I56" s="23"/>
      <c r="J56" s="23"/>
      <c r="K56" s="23"/>
      <c r="L56" s="2"/>
    </row>
    <row r="57" spans="1:12" s="3" customFormat="1" ht="12" customHeight="1">
      <c r="A57" s="22"/>
      <c r="B57" s="22"/>
      <c r="C57" s="22"/>
      <c r="D57" s="23"/>
      <c r="E57" s="23"/>
      <c r="F57" s="23"/>
      <c r="G57" s="23"/>
      <c r="H57" s="23"/>
      <c r="I57" s="23"/>
      <c r="J57" s="23"/>
      <c r="K57" s="23"/>
      <c r="L57" s="2"/>
    </row>
    <row r="58" spans="4:12" s="3" customFormat="1" ht="12" customHeight="1">
      <c r="D58" s="24"/>
      <c r="E58" s="24"/>
      <c r="F58" s="24"/>
      <c r="G58" s="24"/>
      <c r="H58" s="24"/>
      <c r="I58" s="24"/>
      <c r="J58" s="24"/>
      <c r="K58" s="24"/>
      <c r="L58" s="2"/>
    </row>
    <row r="59" spans="4:12" s="3" customFormat="1" ht="12" customHeight="1">
      <c r="D59" s="24"/>
      <c r="E59" s="24"/>
      <c r="F59" s="24"/>
      <c r="G59" s="24"/>
      <c r="H59" s="24"/>
      <c r="I59" s="24"/>
      <c r="J59" s="24"/>
      <c r="K59" s="24"/>
      <c r="L59" s="2"/>
    </row>
    <row r="60" s="3" customFormat="1" ht="12" customHeight="1">
      <c r="L60" s="2"/>
    </row>
    <row r="61" s="3" customFormat="1" ht="12" customHeight="1">
      <c r="L61" s="2"/>
    </row>
    <row r="62" s="3" customFormat="1" ht="12" customHeight="1">
      <c r="L62" s="2"/>
    </row>
    <row r="63" s="3" customFormat="1" ht="12" customHeight="1">
      <c r="L63" s="2"/>
    </row>
    <row r="64" s="3" customFormat="1" ht="12" customHeight="1">
      <c r="L64" s="2"/>
    </row>
    <row r="65" s="3" customFormat="1" ht="12" customHeight="1">
      <c r="L65" s="2"/>
    </row>
    <row r="66" s="3" customFormat="1" ht="12" customHeight="1">
      <c r="L66" s="2"/>
    </row>
    <row r="67" s="3" customFormat="1" ht="12" customHeight="1">
      <c r="L67" s="2"/>
    </row>
    <row r="68" s="3" customFormat="1" ht="12" customHeight="1">
      <c r="L68" s="2"/>
    </row>
    <row r="69" s="3" customFormat="1" ht="12" customHeight="1">
      <c r="L69" s="2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mergeCells count="2">
    <mergeCell ref="A1:J1"/>
    <mergeCell ref="I2:J2"/>
  </mergeCells>
  <printOptions/>
  <pageMargins left="0.5905511811023623" right="0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2006-02-10T09:29:14Z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